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renschot-my.sharepoint.com/personal/m_heekelaar_berenschot_nl/Documents/Documenten/verdeelmodel/meicirculaire 2025/"/>
    </mc:Choice>
  </mc:AlternateContent>
  <xr:revisionPtr revIDLastSave="42" documentId="8_{EF4C584B-C777-4842-96E9-E7CDEA7363D8}" xr6:coauthVersionLast="47" xr6:coauthVersionMax="47" xr10:uidLastSave="{81645BC6-8044-4E82-8FCB-68134373367B}"/>
  <workbookProtection workbookAlgorithmName="SHA-512" workbookHashValue="+3JqZi3DVBSfo9RiZgvNKNOLHuzw3Mc/aRWmfcDM2ATRAMVptJHJo8sVfVZxiWeOSrll12Xu6mZY9Xp6Z3A3+A==" workbookSaltValue="dlk8X6jJsWqrGG5jb7YPiQ==" workbookSpinCount="100000" lockStructure="1"/>
  <bookViews>
    <workbookView xWindow="-108" yWindow="-108" windowWidth="23256" windowHeight="12456" xr2:uid="{7AED9270-3153-4119-9D57-3AD541D3A273}"/>
  </bookViews>
  <sheets>
    <sheet name="Budget op gemeenteniveau" sheetId="6" r:id="rId1"/>
    <sheet name="Macrobudget 2025-2030" sheetId="1" r:id="rId2"/>
    <sheet name="IU Participatie 2025-2030" sheetId="2" state="hidden" r:id="rId3"/>
    <sheet name="WSW2025" sheetId="3" state="hidden" r:id="rId4"/>
    <sheet name="BESCHUT WERK 2025" sheetId="4" state="hidden" r:id="rId5"/>
    <sheet name="SOCIALE INFRASTRUCTUUR 2025" sheetId="5" state="hidden" r:id="rId6"/>
    <sheet name="Participatie_2024_-_2029" sheetId="7" state="hidden" r:id="rId7"/>
  </sheets>
  <externalReferences>
    <externalReference r:id="rId8"/>
  </externalReferences>
  <definedNames>
    <definedName name="BlijfKansenLftdGesl" localSheetId="4">"""!#REF!"""</definedName>
    <definedName name="BlijfKansenLftdGesl" localSheetId="2">"""!#REF!"""</definedName>
    <definedName name="BlijfKansenLftdGesl" localSheetId="6">"""!#REF!"""</definedName>
    <definedName name="BlijfKansenLftdGesl">"""!#REF!"""</definedName>
    <definedName name="BlijfkansenPerWoonGem2016" localSheetId="4">"""!#REF!"""</definedName>
    <definedName name="BlijfkansenPerWoonGem2016" localSheetId="2">"""!#REF!"""</definedName>
    <definedName name="BlijfkansenPerWoonGem2016" localSheetId="6">"""!#REF!"""</definedName>
    <definedName name="BlijfkansenPerWoonGem2016">"""!#REF!"""</definedName>
    <definedName name="budgetjaar" localSheetId="4">"""!#REF!"""</definedName>
    <definedName name="budgetjaar" localSheetId="2">"""!#REF!"""</definedName>
    <definedName name="budgetjaar" localSheetId="6">"""!#REF!"""</definedName>
    <definedName name="budgetjaar">"""!#REF!"""</definedName>
    <definedName name="inw_tkam" localSheetId="4">"""!#REF!"""</definedName>
    <definedName name="inw_tkam" localSheetId="2">"""!#REF!"""</definedName>
    <definedName name="inw_tkam" localSheetId="6">"""!#REF!"""</definedName>
    <definedName name="inw_tkam">"""!#REF!"""</definedName>
    <definedName name="realisatie_wsw" localSheetId="4">"""!#REF!"""</definedName>
    <definedName name="realisatie_wsw" localSheetId="2">"""!#REF!"""</definedName>
    <definedName name="realisatie_wsw" localSheetId="6">"""!#REF!"""</definedName>
    <definedName name="realisatie_wsw">"""!#REF!"""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6" l="1"/>
  <c r="G16" i="6" s="1"/>
  <c r="F22" i="6"/>
  <c r="F16" i="6" s="1"/>
  <c r="E22" i="6"/>
  <c r="E16" i="6" s="1"/>
  <c r="D22" i="6"/>
  <c r="D16" i="6" s="1"/>
  <c r="C22" i="6"/>
  <c r="C16" i="6" s="1"/>
  <c r="B22" i="6"/>
  <c r="B16" i="6" s="1"/>
  <c r="G21" i="6"/>
  <c r="F21" i="6"/>
  <c r="E21" i="6"/>
  <c r="D21" i="6"/>
  <c r="C21" i="6"/>
  <c r="B21" i="6"/>
  <c r="G20" i="6"/>
  <c r="G13" i="6" s="1"/>
  <c r="F20" i="6"/>
  <c r="F13" i="6" s="1"/>
  <c r="E20" i="6"/>
  <c r="E13" i="6" s="1"/>
  <c r="D20" i="6"/>
  <c r="D13" i="6" s="1"/>
  <c r="C20" i="6"/>
  <c r="C13" i="6" s="1"/>
  <c r="B20" i="6"/>
  <c r="B13" i="6" s="1"/>
  <c r="B12" i="6" s="1"/>
  <c r="E11" i="7"/>
  <c r="F11" i="7"/>
  <c r="I11" i="7"/>
  <c r="J11" i="7"/>
  <c r="L11" i="7"/>
  <c r="M11" i="7"/>
  <c r="N11" i="7"/>
  <c r="Q11" i="7"/>
  <c r="R11" i="7"/>
  <c r="U11" i="7"/>
  <c r="T11" i="7" s="1"/>
  <c r="V11" i="7"/>
  <c r="Y11" i="7"/>
  <c r="Z11" i="7"/>
  <c r="E12" i="7"/>
  <c r="F12" i="7"/>
  <c r="I12" i="7"/>
  <c r="J12" i="7"/>
  <c r="M12" i="7"/>
  <c r="L12" i="7" s="1"/>
  <c r="N12" i="7"/>
  <c r="Q12" i="7"/>
  <c r="R12" i="7"/>
  <c r="U12" i="7"/>
  <c r="V12" i="7"/>
  <c r="T12" i="7" s="1"/>
  <c r="Y12" i="7"/>
  <c r="Z12" i="7"/>
  <c r="X12" i="7" s="1"/>
  <c r="D13" i="7"/>
  <c r="E13" i="7"/>
  <c r="F13" i="7"/>
  <c r="I13" i="7"/>
  <c r="J13" i="7"/>
  <c r="H13" i="7" s="1"/>
  <c r="M13" i="7"/>
  <c r="N13" i="7"/>
  <c r="P13" i="7"/>
  <c r="Q13" i="7"/>
  <c r="R13" i="7"/>
  <c r="U13" i="7"/>
  <c r="T13" i="7" s="1"/>
  <c r="V13" i="7"/>
  <c r="Y13" i="7"/>
  <c r="X13" i="7" s="1"/>
  <c r="Z13" i="7"/>
  <c r="E14" i="7"/>
  <c r="D14" i="7" s="1"/>
  <c r="F14" i="7"/>
  <c r="I14" i="7"/>
  <c r="H14" i="7" s="1"/>
  <c r="J14" i="7"/>
  <c r="M14" i="7"/>
  <c r="L14" i="7" s="1"/>
  <c r="N14" i="7"/>
  <c r="Q14" i="7"/>
  <c r="P14" i="7" s="1"/>
  <c r="R14" i="7"/>
  <c r="U14" i="7"/>
  <c r="V14" i="7"/>
  <c r="Y14" i="7"/>
  <c r="X14" i="7" s="1"/>
  <c r="Z14" i="7"/>
  <c r="E15" i="7"/>
  <c r="F15" i="7"/>
  <c r="I15" i="7"/>
  <c r="H15" i="7" s="1"/>
  <c r="J15" i="7"/>
  <c r="M15" i="7"/>
  <c r="L15" i="7" s="1"/>
  <c r="N15" i="7"/>
  <c r="Q15" i="7"/>
  <c r="P15" i="7" s="1"/>
  <c r="R15" i="7"/>
  <c r="T15" i="7"/>
  <c r="U15" i="7"/>
  <c r="V15" i="7"/>
  <c r="Y15" i="7"/>
  <c r="X15" i="7" s="1"/>
  <c r="Z15" i="7"/>
  <c r="E16" i="7"/>
  <c r="F16" i="7"/>
  <c r="H16" i="7"/>
  <c r="I16" i="7"/>
  <c r="J16" i="7"/>
  <c r="M16" i="7"/>
  <c r="N16" i="7"/>
  <c r="Q16" i="7"/>
  <c r="R16" i="7"/>
  <c r="U16" i="7"/>
  <c r="T16" i="7" s="1"/>
  <c r="V16" i="7"/>
  <c r="Y16" i="7"/>
  <c r="X16" i="7" s="1"/>
  <c r="Z16" i="7"/>
  <c r="E17" i="7"/>
  <c r="F17" i="7"/>
  <c r="I17" i="7"/>
  <c r="J17" i="7"/>
  <c r="H17" i="7" s="1"/>
  <c r="M17" i="7"/>
  <c r="N17" i="7"/>
  <c r="Q17" i="7"/>
  <c r="R17" i="7"/>
  <c r="U17" i="7"/>
  <c r="V17" i="7"/>
  <c r="Y17" i="7"/>
  <c r="Z17" i="7"/>
  <c r="D18" i="7"/>
  <c r="E18" i="7"/>
  <c r="F18" i="7"/>
  <c r="I18" i="7"/>
  <c r="J18" i="7"/>
  <c r="M18" i="7"/>
  <c r="N18" i="7"/>
  <c r="L18" i="7" s="1"/>
  <c r="P18" i="7"/>
  <c r="Q18" i="7"/>
  <c r="R18" i="7"/>
  <c r="U18" i="7"/>
  <c r="V18" i="7"/>
  <c r="Y18" i="7"/>
  <c r="X18" i="7" s="1"/>
  <c r="Z18" i="7"/>
  <c r="E19" i="7"/>
  <c r="D19" i="7" s="1"/>
  <c r="F19" i="7"/>
  <c r="I19" i="7"/>
  <c r="J19" i="7"/>
  <c r="M19" i="7"/>
  <c r="L19" i="7" s="1"/>
  <c r="N19" i="7"/>
  <c r="Q19" i="7"/>
  <c r="P19" i="7" s="1"/>
  <c r="R19" i="7"/>
  <c r="U19" i="7"/>
  <c r="T19" i="7" s="1"/>
  <c r="V19" i="7"/>
  <c r="Y19" i="7"/>
  <c r="Z19" i="7"/>
  <c r="X19" i="7" s="1"/>
  <c r="E20" i="7"/>
  <c r="F20" i="7"/>
  <c r="I20" i="7"/>
  <c r="J20" i="7"/>
  <c r="M20" i="7"/>
  <c r="L20" i="7" s="1"/>
  <c r="N20" i="7"/>
  <c r="Q20" i="7"/>
  <c r="R20" i="7"/>
  <c r="U20" i="7"/>
  <c r="T20" i="7" s="1"/>
  <c r="V20" i="7"/>
  <c r="Y20" i="7"/>
  <c r="Z20" i="7"/>
  <c r="E21" i="7"/>
  <c r="D21" i="7" s="1"/>
  <c r="F21" i="7"/>
  <c r="I21" i="7"/>
  <c r="J21" i="7"/>
  <c r="H21" i="7" s="1"/>
  <c r="M21" i="7"/>
  <c r="N21" i="7"/>
  <c r="P21" i="7"/>
  <c r="Q21" i="7"/>
  <c r="R21" i="7"/>
  <c r="U21" i="7"/>
  <c r="T21" i="7" s="1"/>
  <c r="V21" i="7"/>
  <c r="Y21" i="7"/>
  <c r="Z21" i="7"/>
  <c r="E22" i="7"/>
  <c r="D22" i="7" s="1"/>
  <c r="F22" i="7"/>
  <c r="I22" i="7"/>
  <c r="H22" i="7" s="1"/>
  <c r="J22" i="7"/>
  <c r="M22" i="7"/>
  <c r="L22" i="7" s="1"/>
  <c r="N22" i="7"/>
  <c r="Q22" i="7"/>
  <c r="R22" i="7"/>
  <c r="U22" i="7"/>
  <c r="V22" i="7"/>
  <c r="Y22" i="7"/>
  <c r="Z22" i="7"/>
  <c r="E23" i="7"/>
  <c r="F23" i="7"/>
  <c r="I23" i="7"/>
  <c r="H23" i="7" s="1"/>
  <c r="J23" i="7"/>
  <c r="M23" i="7"/>
  <c r="L23" i="7" s="1"/>
  <c r="N23" i="7"/>
  <c r="Q23" i="7"/>
  <c r="R23" i="7"/>
  <c r="P23" i="7" s="1"/>
  <c r="U23" i="7"/>
  <c r="T23" i="7" s="1"/>
  <c r="V23" i="7"/>
  <c r="Y23" i="7"/>
  <c r="Z23" i="7"/>
  <c r="X23" i="7" s="1"/>
  <c r="E24" i="7"/>
  <c r="F24" i="7"/>
  <c r="I24" i="7"/>
  <c r="H24" i="7" s="1"/>
  <c r="J24" i="7"/>
  <c r="M24" i="7"/>
  <c r="L24" i="7" s="1"/>
  <c r="N24" i="7"/>
  <c r="Q24" i="7"/>
  <c r="P24" i="7" s="1"/>
  <c r="R24" i="7"/>
  <c r="U24" i="7"/>
  <c r="T24" i="7" s="1"/>
  <c r="V24" i="7"/>
  <c r="X24" i="7"/>
  <c r="Y24" i="7"/>
  <c r="Z24" i="7"/>
  <c r="E25" i="7"/>
  <c r="F25" i="7"/>
  <c r="I25" i="7"/>
  <c r="J25" i="7"/>
  <c r="H25" i="7" s="1"/>
  <c r="M25" i="7"/>
  <c r="N25" i="7"/>
  <c r="Q25" i="7"/>
  <c r="P25" i="7" s="1"/>
  <c r="R25" i="7"/>
  <c r="U25" i="7"/>
  <c r="V25" i="7"/>
  <c r="Y25" i="7"/>
  <c r="Z25" i="7"/>
  <c r="E26" i="7"/>
  <c r="D26" i="7" s="1"/>
  <c r="F26" i="7"/>
  <c r="I26" i="7"/>
  <c r="J26" i="7"/>
  <c r="H26" i="7" s="1"/>
  <c r="M26" i="7"/>
  <c r="N26" i="7"/>
  <c r="Q26" i="7"/>
  <c r="P26" i="7" s="1"/>
  <c r="R26" i="7"/>
  <c r="U26" i="7"/>
  <c r="V26" i="7"/>
  <c r="Y26" i="7"/>
  <c r="X26" i="7" s="1"/>
  <c r="Z26" i="7"/>
  <c r="E27" i="7"/>
  <c r="D27" i="7" s="1"/>
  <c r="F27" i="7"/>
  <c r="I27" i="7"/>
  <c r="H27" i="7" s="1"/>
  <c r="J27" i="7"/>
  <c r="M27" i="7"/>
  <c r="L27" i="7" s="1"/>
  <c r="N27" i="7"/>
  <c r="Q27" i="7"/>
  <c r="P27" i="7" s="1"/>
  <c r="R27" i="7"/>
  <c r="U27" i="7"/>
  <c r="T27" i="7" s="1"/>
  <c r="V27" i="7"/>
  <c r="Y27" i="7"/>
  <c r="Z27" i="7"/>
  <c r="X27" i="7" s="1"/>
  <c r="E28" i="7"/>
  <c r="F28" i="7"/>
  <c r="I28" i="7"/>
  <c r="J28" i="7"/>
  <c r="M28" i="7"/>
  <c r="L28" i="7" s="1"/>
  <c r="N28" i="7"/>
  <c r="Q28" i="7"/>
  <c r="R28" i="7"/>
  <c r="T28" i="7"/>
  <c r="U28" i="7"/>
  <c r="V28" i="7"/>
  <c r="Y28" i="7"/>
  <c r="Z28" i="7"/>
  <c r="X28" i="7" s="1"/>
  <c r="E29" i="7"/>
  <c r="F29" i="7"/>
  <c r="D29" i="7" s="1"/>
  <c r="I29" i="7"/>
  <c r="J29" i="7"/>
  <c r="H29" i="7" s="1"/>
  <c r="M29" i="7"/>
  <c r="N29" i="7"/>
  <c r="P29" i="7"/>
  <c r="Q29" i="7"/>
  <c r="R29" i="7"/>
  <c r="U29" i="7"/>
  <c r="T29" i="7" s="1"/>
  <c r="V29" i="7"/>
  <c r="Y29" i="7"/>
  <c r="Z29" i="7"/>
  <c r="E30" i="7"/>
  <c r="D30" i="7" s="1"/>
  <c r="F30" i="7"/>
  <c r="I30" i="7"/>
  <c r="H30" i="7" s="1"/>
  <c r="J30" i="7"/>
  <c r="M30" i="7"/>
  <c r="L30" i="7" s="1"/>
  <c r="N30" i="7"/>
  <c r="Q30" i="7"/>
  <c r="R30" i="7"/>
  <c r="U30" i="7"/>
  <c r="V30" i="7"/>
  <c r="Y30" i="7"/>
  <c r="Z30" i="7"/>
  <c r="E31" i="7"/>
  <c r="F31" i="7"/>
  <c r="I31" i="7"/>
  <c r="H31" i="7" s="1"/>
  <c r="J31" i="7"/>
  <c r="M31" i="7"/>
  <c r="N31" i="7"/>
  <c r="Q31" i="7"/>
  <c r="P31" i="7" s="1"/>
  <c r="R31" i="7"/>
  <c r="U31" i="7"/>
  <c r="V31" i="7"/>
  <c r="T31" i="7" s="1"/>
  <c r="Y31" i="7"/>
  <c r="Z31" i="7"/>
  <c r="X31" i="7" s="1"/>
  <c r="E32" i="7"/>
  <c r="D32" i="7" s="1"/>
  <c r="F32" i="7"/>
  <c r="I32" i="7"/>
  <c r="H32" i="7" s="1"/>
  <c r="J32" i="7"/>
  <c r="M32" i="7"/>
  <c r="L32" i="7" s="1"/>
  <c r="N32" i="7"/>
  <c r="Q32" i="7"/>
  <c r="P32" i="7" s="1"/>
  <c r="R32" i="7"/>
  <c r="U32" i="7"/>
  <c r="T32" i="7" s="1"/>
  <c r="V32" i="7"/>
  <c r="Y32" i="7"/>
  <c r="X32" i="7" s="1"/>
  <c r="Z32" i="7"/>
  <c r="E33" i="7"/>
  <c r="D33" i="7" s="1"/>
  <c r="F33" i="7"/>
  <c r="I33" i="7"/>
  <c r="J33" i="7"/>
  <c r="H33" i="7" s="1"/>
  <c r="M33" i="7"/>
  <c r="N33" i="7"/>
  <c r="Q33" i="7"/>
  <c r="R33" i="7"/>
  <c r="U33" i="7"/>
  <c r="T33" i="7" s="1"/>
  <c r="V33" i="7"/>
  <c r="Y33" i="7"/>
  <c r="Z33" i="7"/>
  <c r="E34" i="7"/>
  <c r="D34" i="7" s="1"/>
  <c r="F34" i="7"/>
  <c r="I34" i="7"/>
  <c r="H34" i="7" s="1"/>
  <c r="J34" i="7"/>
  <c r="M34" i="7"/>
  <c r="N34" i="7"/>
  <c r="L34" i="7" s="1"/>
  <c r="P34" i="7"/>
  <c r="Q34" i="7"/>
  <c r="R34" i="7"/>
  <c r="U34" i="7"/>
  <c r="V34" i="7"/>
  <c r="Y34" i="7"/>
  <c r="X34" i="7" s="1"/>
  <c r="Z34" i="7"/>
  <c r="E35" i="7"/>
  <c r="F35" i="7"/>
  <c r="I35" i="7"/>
  <c r="H35" i="7" s="1"/>
  <c r="J35" i="7"/>
  <c r="M35" i="7"/>
  <c r="N35" i="7"/>
  <c r="Q35" i="7"/>
  <c r="P35" i="7" s="1"/>
  <c r="R35" i="7"/>
  <c r="U35" i="7"/>
  <c r="V35" i="7"/>
  <c r="Y35" i="7"/>
  <c r="X35" i="7" s="1"/>
  <c r="Z35" i="7"/>
  <c r="E36" i="7"/>
  <c r="F36" i="7"/>
  <c r="I36" i="7"/>
  <c r="J36" i="7"/>
  <c r="M36" i="7"/>
  <c r="N36" i="7"/>
  <c r="Q36" i="7"/>
  <c r="P36" i="7" s="1"/>
  <c r="R36" i="7"/>
  <c r="U36" i="7"/>
  <c r="T36" i="7" s="1"/>
  <c r="V36" i="7"/>
  <c r="Y36" i="7"/>
  <c r="Z36" i="7"/>
  <c r="E37" i="7"/>
  <c r="F37" i="7"/>
  <c r="D37" i="7" s="1"/>
  <c r="I37" i="7"/>
  <c r="H37" i="7" s="1"/>
  <c r="J37" i="7"/>
  <c r="M37" i="7"/>
  <c r="N37" i="7"/>
  <c r="Q37" i="7"/>
  <c r="P37" i="7" s="1"/>
  <c r="R37" i="7"/>
  <c r="U37" i="7"/>
  <c r="V37" i="7"/>
  <c r="Y37" i="7"/>
  <c r="Z37" i="7"/>
  <c r="E38" i="7"/>
  <c r="F38" i="7"/>
  <c r="D38" i="7" s="1"/>
  <c r="I38" i="7"/>
  <c r="J38" i="7"/>
  <c r="H38" i="7" s="1"/>
  <c r="M38" i="7"/>
  <c r="L38" i="7" s="1"/>
  <c r="N38" i="7"/>
  <c r="Q38" i="7"/>
  <c r="R38" i="7"/>
  <c r="P38" i="7" s="1"/>
  <c r="U38" i="7"/>
  <c r="T38" i="7" s="1"/>
  <c r="V38" i="7"/>
  <c r="Y38" i="7"/>
  <c r="Z38" i="7"/>
  <c r="E39" i="7"/>
  <c r="D39" i="7" s="1"/>
  <c r="F39" i="7"/>
  <c r="I39" i="7"/>
  <c r="J39" i="7"/>
  <c r="L39" i="7"/>
  <c r="M39" i="7"/>
  <c r="N39" i="7"/>
  <c r="Q39" i="7"/>
  <c r="R39" i="7"/>
  <c r="P39" i="7" s="1"/>
  <c r="U39" i="7"/>
  <c r="V39" i="7"/>
  <c r="Y39" i="7"/>
  <c r="X39" i="7" s="1"/>
  <c r="Z39" i="7"/>
  <c r="E40" i="7"/>
  <c r="F40" i="7"/>
  <c r="H40" i="7"/>
  <c r="I40" i="7"/>
  <c r="J40" i="7"/>
  <c r="M40" i="7"/>
  <c r="N40" i="7"/>
  <c r="Q40" i="7"/>
  <c r="P40" i="7" s="1"/>
  <c r="R40" i="7"/>
  <c r="U40" i="7"/>
  <c r="V40" i="7"/>
  <c r="Y40" i="7"/>
  <c r="X40" i="7" s="1"/>
  <c r="Z40" i="7"/>
  <c r="E41" i="7"/>
  <c r="F41" i="7"/>
  <c r="I41" i="7"/>
  <c r="J41" i="7"/>
  <c r="M41" i="7"/>
  <c r="L41" i="7" s="1"/>
  <c r="N41" i="7"/>
  <c r="Q41" i="7"/>
  <c r="R41" i="7"/>
  <c r="U41" i="7"/>
  <c r="V41" i="7"/>
  <c r="Y41" i="7"/>
  <c r="Z41" i="7"/>
  <c r="D42" i="7"/>
  <c r="E42" i="7"/>
  <c r="F42" i="7"/>
  <c r="H42" i="7"/>
  <c r="I42" i="7"/>
  <c r="J42" i="7"/>
  <c r="M42" i="7"/>
  <c r="L42" i="7" s="1"/>
  <c r="N42" i="7"/>
  <c r="Q42" i="7"/>
  <c r="P42" i="7" s="1"/>
  <c r="R42" i="7"/>
  <c r="U42" i="7"/>
  <c r="V42" i="7"/>
  <c r="Y42" i="7"/>
  <c r="X42" i="7" s="1"/>
  <c r="Z42" i="7"/>
  <c r="E43" i="7"/>
  <c r="F43" i="7"/>
  <c r="I43" i="7"/>
  <c r="H43" i="7" s="1"/>
  <c r="J43" i="7"/>
  <c r="M43" i="7"/>
  <c r="N43" i="7"/>
  <c r="P43" i="7"/>
  <c r="Q43" i="7"/>
  <c r="R43" i="7"/>
  <c r="U43" i="7"/>
  <c r="T43" i="7" s="1"/>
  <c r="V43" i="7"/>
  <c r="Y43" i="7"/>
  <c r="X43" i="7" s="1"/>
  <c r="Z43" i="7"/>
  <c r="E44" i="7"/>
  <c r="F44" i="7"/>
  <c r="I44" i="7"/>
  <c r="J44" i="7"/>
  <c r="M44" i="7"/>
  <c r="L44" i="7" s="1"/>
  <c r="N44" i="7"/>
  <c r="Q44" i="7"/>
  <c r="R44" i="7"/>
  <c r="T44" i="7"/>
  <c r="U44" i="7"/>
  <c r="V44" i="7"/>
  <c r="Y44" i="7"/>
  <c r="X44" i="7" s="1"/>
  <c r="Z44" i="7"/>
  <c r="D45" i="7"/>
  <c r="E45" i="7"/>
  <c r="F45" i="7"/>
  <c r="I45" i="7"/>
  <c r="J45" i="7"/>
  <c r="M45" i="7"/>
  <c r="N45" i="7"/>
  <c r="Q45" i="7"/>
  <c r="P45" i="7" s="1"/>
  <c r="R45" i="7"/>
  <c r="U45" i="7"/>
  <c r="T45" i="7" s="1"/>
  <c r="V45" i="7"/>
  <c r="Y45" i="7"/>
  <c r="X45" i="7" s="1"/>
  <c r="Z45" i="7"/>
  <c r="E46" i="7"/>
  <c r="D46" i="7" s="1"/>
  <c r="F46" i="7"/>
  <c r="I46" i="7"/>
  <c r="H46" i="7" s="1"/>
  <c r="J46" i="7"/>
  <c r="M46" i="7"/>
  <c r="N46" i="7"/>
  <c r="Q46" i="7"/>
  <c r="R46" i="7"/>
  <c r="U46" i="7"/>
  <c r="V46" i="7"/>
  <c r="Y46" i="7"/>
  <c r="X46" i="7" s="1"/>
  <c r="Z46" i="7"/>
  <c r="E47" i="7"/>
  <c r="F47" i="7"/>
  <c r="I47" i="7"/>
  <c r="J47" i="7"/>
  <c r="M47" i="7"/>
  <c r="L47" i="7" s="1"/>
  <c r="N47" i="7"/>
  <c r="Q47" i="7"/>
  <c r="R47" i="7"/>
  <c r="P47" i="7" s="1"/>
  <c r="T47" i="7"/>
  <c r="U47" i="7"/>
  <c r="V47" i="7"/>
  <c r="Y47" i="7"/>
  <c r="Z47" i="7"/>
  <c r="X47" i="7" s="1"/>
  <c r="E48" i="7"/>
  <c r="F48" i="7"/>
  <c r="I48" i="7"/>
  <c r="H48" i="7" s="1"/>
  <c r="J48" i="7"/>
  <c r="M48" i="7"/>
  <c r="L48" i="7" s="1"/>
  <c r="N48" i="7"/>
  <c r="Q48" i="7"/>
  <c r="R48" i="7"/>
  <c r="U48" i="7"/>
  <c r="T48" i="7" s="1"/>
  <c r="V48" i="7"/>
  <c r="Y48" i="7"/>
  <c r="X48" i="7" s="1"/>
  <c r="Z48" i="7"/>
  <c r="E49" i="7"/>
  <c r="D49" i="7" s="1"/>
  <c r="F49" i="7"/>
  <c r="I49" i="7"/>
  <c r="J49" i="7"/>
  <c r="H49" i="7" s="1"/>
  <c r="M49" i="7"/>
  <c r="N49" i="7"/>
  <c r="Q49" i="7"/>
  <c r="R49" i="7"/>
  <c r="U49" i="7"/>
  <c r="V49" i="7"/>
  <c r="Y49" i="7"/>
  <c r="Z49" i="7"/>
  <c r="D50" i="7"/>
  <c r="E50" i="7"/>
  <c r="F50" i="7"/>
  <c r="I50" i="7"/>
  <c r="H50" i="7" s="1"/>
  <c r="J50" i="7"/>
  <c r="M50" i="7"/>
  <c r="N50" i="7"/>
  <c r="L50" i="7" s="1"/>
  <c r="Q50" i="7"/>
  <c r="R50" i="7"/>
  <c r="U50" i="7"/>
  <c r="T50" i="7" s="1"/>
  <c r="V50" i="7"/>
  <c r="Y50" i="7"/>
  <c r="X50" i="7" s="1"/>
  <c r="Z50" i="7"/>
  <c r="E51" i="7"/>
  <c r="F51" i="7"/>
  <c r="I51" i="7"/>
  <c r="J51" i="7"/>
  <c r="M51" i="7"/>
  <c r="N51" i="7"/>
  <c r="Q51" i="7"/>
  <c r="R51" i="7"/>
  <c r="P51" i="7" s="1"/>
  <c r="U51" i="7"/>
  <c r="T51" i="7" s="1"/>
  <c r="V51" i="7"/>
  <c r="Y51" i="7"/>
  <c r="X51" i="7" s="1"/>
  <c r="Z51" i="7"/>
  <c r="E52" i="7"/>
  <c r="F52" i="7"/>
  <c r="I52" i="7"/>
  <c r="J52" i="7"/>
  <c r="M52" i="7"/>
  <c r="L52" i="7" s="1"/>
  <c r="N52" i="7"/>
  <c r="Q52" i="7"/>
  <c r="R52" i="7"/>
  <c r="T52" i="7"/>
  <c r="U52" i="7"/>
  <c r="V52" i="7"/>
  <c r="Y52" i="7"/>
  <c r="X52" i="7" s="1"/>
  <c r="Z52" i="7"/>
  <c r="E53" i="7"/>
  <c r="F53" i="7"/>
  <c r="I53" i="7"/>
  <c r="J53" i="7"/>
  <c r="H53" i="7" s="1"/>
  <c r="M53" i="7"/>
  <c r="N53" i="7"/>
  <c r="P53" i="7"/>
  <c r="Q53" i="7"/>
  <c r="R53" i="7"/>
  <c r="U53" i="7"/>
  <c r="V53" i="7"/>
  <c r="Y53" i="7"/>
  <c r="Z53" i="7"/>
  <c r="X53" i="7" s="1"/>
  <c r="E54" i="7"/>
  <c r="F54" i="7"/>
  <c r="D54" i="7" s="1"/>
  <c r="I54" i="7"/>
  <c r="H54" i="7" s="1"/>
  <c r="J54" i="7"/>
  <c r="M54" i="7"/>
  <c r="L54" i="7" s="1"/>
  <c r="N54" i="7"/>
  <c r="Q54" i="7"/>
  <c r="R54" i="7"/>
  <c r="P54" i="7" s="1"/>
  <c r="U54" i="7"/>
  <c r="V54" i="7"/>
  <c r="Y54" i="7"/>
  <c r="X54" i="7" s="1"/>
  <c r="Z54" i="7"/>
  <c r="E55" i="7"/>
  <c r="F55" i="7"/>
  <c r="I55" i="7"/>
  <c r="J55" i="7"/>
  <c r="M55" i="7"/>
  <c r="L55" i="7" s="1"/>
  <c r="N55" i="7"/>
  <c r="Q55" i="7"/>
  <c r="R55" i="7"/>
  <c r="P55" i="7" s="1"/>
  <c r="U55" i="7"/>
  <c r="V55" i="7"/>
  <c r="T55" i="7" s="1"/>
  <c r="Y55" i="7"/>
  <c r="Z55" i="7"/>
  <c r="X55" i="7" s="1"/>
  <c r="E56" i="7"/>
  <c r="F56" i="7"/>
  <c r="I56" i="7"/>
  <c r="H56" i="7" s="1"/>
  <c r="J56" i="7"/>
  <c r="M56" i="7"/>
  <c r="L56" i="7" s="1"/>
  <c r="N56" i="7"/>
  <c r="Q56" i="7"/>
  <c r="P56" i="7" s="1"/>
  <c r="R56" i="7"/>
  <c r="U56" i="7"/>
  <c r="V56" i="7"/>
  <c r="Y56" i="7"/>
  <c r="X56" i="7" s="1"/>
  <c r="Z56" i="7"/>
  <c r="E57" i="7"/>
  <c r="D57" i="7" s="1"/>
  <c r="F57" i="7"/>
  <c r="I57" i="7"/>
  <c r="J57" i="7"/>
  <c r="M57" i="7"/>
  <c r="N57" i="7"/>
  <c r="Q57" i="7"/>
  <c r="P57" i="7" s="1"/>
  <c r="R57" i="7"/>
  <c r="U57" i="7"/>
  <c r="V57" i="7"/>
  <c r="Y57" i="7"/>
  <c r="Z57" i="7"/>
  <c r="E58" i="7"/>
  <c r="F58" i="7"/>
  <c r="I58" i="7"/>
  <c r="H58" i="7" s="1"/>
  <c r="J58" i="7"/>
  <c r="M58" i="7"/>
  <c r="N58" i="7"/>
  <c r="Q58" i="7"/>
  <c r="P58" i="7" s="1"/>
  <c r="R58" i="7"/>
  <c r="U58" i="7"/>
  <c r="V58" i="7"/>
  <c r="Y58" i="7"/>
  <c r="X58" i="7" s="1"/>
  <c r="Z58" i="7"/>
  <c r="E59" i="7"/>
  <c r="F59" i="7"/>
  <c r="I59" i="7"/>
  <c r="H59" i="7" s="1"/>
  <c r="J59" i="7"/>
  <c r="M59" i="7"/>
  <c r="L59" i="7" s="1"/>
  <c r="N59" i="7"/>
  <c r="Q59" i="7"/>
  <c r="R59" i="7"/>
  <c r="U59" i="7"/>
  <c r="V59" i="7"/>
  <c r="Y59" i="7"/>
  <c r="Z59" i="7"/>
  <c r="E60" i="7"/>
  <c r="F60" i="7"/>
  <c r="I60" i="7"/>
  <c r="J60" i="7"/>
  <c r="M60" i="7"/>
  <c r="N60" i="7"/>
  <c r="Q60" i="7"/>
  <c r="R60" i="7"/>
  <c r="U60" i="7"/>
  <c r="V60" i="7"/>
  <c r="Y60" i="7"/>
  <c r="Z60" i="7"/>
  <c r="X60" i="7" s="1"/>
  <c r="E61" i="7"/>
  <c r="D61" i="7" s="1"/>
  <c r="F61" i="7"/>
  <c r="I61" i="7"/>
  <c r="H61" i="7" s="1"/>
  <c r="J61" i="7"/>
  <c r="M61" i="7"/>
  <c r="N61" i="7"/>
  <c r="Q61" i="7"/>
  <c r="P61" i="7" s="1"/>
  <c r="R61" i="7"/>
  <c r="U61" i="7"/>
  <c r="T61" i="7" s="1"/>
  <c r="V61" i="7"/>
  <c r="Y61" i="7"/>
  <c r="X61" i="7" s="1"/>
  <c r="Z61" i="7"/>
  <c r="E62" i="7"/>
  <c r="F62" i="7"/>
  <c r="I62" i="7"/>
  <c r="H62" i="7" s="1"/>
  <c r="J62" i="7"/>
  <c r="M62" i="7"/>
  <c r="N62" i="7"/>
  <c r="Q62" i="7"/>
  <c r="P62" i="7" s="1"/>
  <c r="R62" i="7"/>
  <c r="U62" i="7"/>
  <c r="V62" i="7"/>
  <c r="Y62" i="7"/>
  <c r="X62" i="7" s="1"/>
  <c r="Z62" i="7"/>
  <c r="E63" i="7"/>
  <c r="F63" i="7"/>
  <c r="I63" i="7"/>
  <c r="H63" i="7" s="1"/>
  <c r="J63" i="7"/>
  <c r="M63" i="7"/>
  <c r="L63" i="7" s="1"/>
  <c r="N63" i="7"/>
  <c r="Q63" i="7"/>
  <c r="P63" i="7" s="1"/>
  <c r="R63" i="7"/>
  <c r="U63" i="7"/>
  <c r="V63" i="7"/>
  <c r="T63" i="7" s="1"/>
  <c r="Y63" i="7"/>
  <c r="X63" i="7" s="1"/>
  <c r="Z63" i="7"/>
  <c r="E64" i="7"/>
  <c r="F64" i="7"/>
  <c r="I64" i="7"/>
  <c r="J64" i="7"/>
  <c r="M64" i="7"/>
  <c r="N64" i="7"/>
  <c r="Q64" i="7"/>
  <c r="P64" i="7" s="1"/>
  <c r="R64" i="7"/>
  <c r="U64" i="7"/>
  <c r="V64" i="7"/>
  <c r="X64" i="7"/>
  <c r="Y64" i="7"/>
  <c r="Z64" i="7"/>
  <c r="E65" i="7"/>
  <c r="F65" i="7"/>
  <c r="I65" i="7"/>
  <c r="J65" i="7"/>
  <c r="M65" i="7"/>
  <c r="N65" i="7"/>
  <c r="Q65" i="7"/>
  <c r="R65" i="7"/>
  <c r="U65" i="7"/>
  <c r="V65" i="7"/>
  <c r="Y65" i="7"/>
  <c r="X65" i="7" s="1"/>
  <c r="Z65" i="7"/>
  <c r="E66" i="7"/>
  <c r="D66" i="7" s="1"/>
  <c r="F66" i="7"/>
  <c r="I66" i="7"/>
  <c r="J66" i="7"/>
  <c r="H66" i="7" s="1"/>
  <c r="M66" i="7"/>
  <c r="N66" i="7"/>
  <c r="Q66" i="7"/>
  <c r="R66" i="7"/>
  <c r="U66" i="7"/>
  <c r="V66" i="7"/>
  <c r="Y66" i="7"/>
  <c r="X66" i="7" s="1"/>
  <c r="Z66" i="7"/>
  <c r="E67" i="7"/>
  <c r="F67" i="7"/>
  <c r="I67" i="7"/>
  <c r="H67" i="7" s="1"/>
  <c r="J67" i="7"/>
  <c r="M67" i="7"/>
  <c r="L67" i="7" s="1"/>
  <c r="N67" i="7"/>
  <c r="Q67" i="7"/>
  <c r="R67" i="7"/>
  <c r="P67" i="7" s="1"/>
  <c r="U67" i="7"/>
  <c r="V67" i="7"/>
  <c r="T67" i="7" s="1"/>
  <c r="Y67" i="7"/>
  <c r="Z67" i="7"/>
  <c r="E68" i="7"/>
  <c r="D68" i="7" s="1"/>
  <c r="F68" i="7"/>
  <c r="I68" i="7"/>
  <c r="J68" i="7"/>
  <c r="M68" i="7"/>
  <c r="N68" i="7"/>
  <c r="Q68" i="7"/>
  <c r="R68" i="7"/>
  <c r="U68" i="7"/>
  <c r="T68" i="7" s="1"/>
  <c r="V68" i="7"/>
  <c r="Y68" i="7"/>
  <c r="X68" i="7" s="1"/>
  <c r="Z68" i="7"/>
  <c r="D69" i="7"/>
  <c r="E69" i="7"/>
  <c r="F69" i="7"/>
  <c r="H69" i="7"/>
  <c r="I69" i="7"/>
  <c r="J69" i="7"/>
  <c r="M69" i="7"/>
  <c r="N69" i="7"/>
  <c r="Q69" i="7"/>
  <c r="P69" i="7" s="1"/>
  <c r="R69" i="7"/>
  <c r="U69" i="7"/>
  <c r="T69" i="7" s="1"/>
  <c r="V69" i="7"/>
  <c r="Y69" i="7"/>
  <c r="Z69" i="7"/>
  <c r="E70" i="7"/>
  <c r="D70" i="7" s="1"/>
  <c r="F70" i="7"/>
  <c r="I70" i="7"/>
  <c r="H70" i="7" s="1"/>
  <c r="J70" i="7"/>
  <c r="M70" i="7"/>
  <c r="N70" i="7"/>
  <c r="Q70" i="7"/>
  <c r="R70" i="7"/>
  <c r="P70" i="7" s="1"/>
  <c r="U70" i="7"/>
  <c r="V70" i="7"/>
  <c r="Y70" i="7"/>
  <c r="Z70" i="7"/>
  <c r="E71" i="7"/>
  <c r="F71" i="7"/>
  <c r="I71" i="7"/>
  <c r="J71" i="7"/>
  <c r="M71" i="7"/>
  <c r="N71" i="7"/>
  <c r="Q71" i="7"/>
  <c r="R71" i="7"/>
  <c r="U71" i="7"/>
  <c r="V71" i="7"/>
  <c r="T71" i="7" s="1"/>
  <c r="Y71" i="7"/>
  <c r="X71" i="7" s="1"/>
  <c r="Z71" i="7"/>
  <c r="E72" i="7"/>
  <c r="D72" i="7" s="1"/>
  <c r="F72" i="7"/>
  <c r="I72" i="7"/>
  <c r="H72" i="7" s="1"/>
  <c r="J72" i="7"/>
  <c r="M72" i="7"/>
  <c r="N72" i="7"/>
  <c r="Q72" i="7"/>
  <c r="R72" i="7"/>
  <c r="T72" i="7"/>
  <c r="U72" i="7"/>
  <c r="V72" i="7"/>
  <c r="X72" i="7"/>
  <c r="Y72" i="7"/>
  <c r="Z72" i="7"/>
  <c r="E73" i="7"/>
  <c r="D73" i="7" s="1"/>
  <c r="F73" i="7"/>
  <c r="I73" i="7"/>
  <c r="J73" i="7"/>
  <c r="M73" i="7"/>
  <c r="L73" i="7" s="1"/>
  <c r="N73" i="7"/>
  <c r="Q73" i="7"/>
  <c r="R73" i="7"/>
  <c r="U73" i="7"/>
  <c r="V73" i="7"/>
  <c r="Y73" i="7"/>
  <c r="Z73" i="7"/>
  <c r="E74" i="7"/>
  <c r="F74" i="7"/>
  <c r="I74" i="7"/>
  <c r="H74" i="7" s="1"/>
  <c r="J74" i="7"/>
  <c r="M74" i="7"/>
  <c r="N74" i="7"/>
  <c r="L74" i="7" s="1"/>
  <c r="P74" i="7"/>
  <c r="Q74" i="7"/>
  <c r="R74" i="7"/>
  <c r="U74" i="7"/>
  <c r="V74" i="7"/>
  <c r="X74" i="7"/>
  <c r="Y74" i="7"/>
  <c r="Z74" i="7"/>
  <c r="E75" i="7"/>
  <c r="D75" i="7" s="1"/>
  <c r="F75" i="7"/>
  <c r="I75" i="7"/>
  <c r="J75" i="7"/>
  <c r="L75" i="7"/>
  <c r="M75" i="7"/>
  <c r="N75" i="7"/>
  <c r="Q75" i="7"/>
  <c r="P75" i="7" s="1"/>
  <c r="R75" i="7"/>
  <c r="U75" i="7"/>
  <c r="T75" i="7" s="1"/>
  <c r="V75" i="7"/>
  <c r="Y75" i="7"/>
  <c r="Z75" i="7"/>
  <c r="X75" i="7" s="1"/>
  <c r="E76" i="7"/>
  <c r="F76" i="7"/>
  <c r="I76" i="7"/>
  <c r="J76" i="7"/>
  <c r="M76" i="7"/>
  <c r="N76" i="7"/>
  <c r="Q76" i="7"/>
  <c r="R76" i="7"/>
  <c r="U76" i="7"/>
  <c r="T76" i="7" s="1"/>
  <c r="V76" i="7"/>
  <c r="Y76" i="7"/>
  <c r="Z76" i="7"/>
  <c r="X76" i="7" s="1"/>
  <c r="E77" i="7"/>
  <c r="F77" i="7"/>
  <c r="D77" i="7" s="1"/>
  <c r="H77" i="7"/>
  <c r="I77" i="7"/>
  <c r="J77" i="7"/>
  <c r="M77" i="7"/>
  <c r="N77" i="7"/>
  <c r="Q77" i="7"/>
  <c r="P77" i="7" s="1"/>
  <c r="R77" i="7"/>
  <c r="U77" i="7"/>
  <c r="T77" i="7" s="1"/>
  <c r="V77" i="7"/>
  <c r="Y77" i="7"/>
  <c r="Z77" i="7"/>
  <c r="E78" i="7"/>
  <c r="F78" i="7"/>
  <c r="I78" i="7"/>
  <c r="H78" i="7" s="1"/>
  <c r="J78" i="7"/>
  <c r="M78" i="7"/>
  <c r="N78" i="7"/>
  <c r="Q78" i="7"/>
  <c r="R78" i="7"/>
  <c r="U78" i="7"/>
  <c r="V78" i="7"/>
  <c r="Y78" i="7"/>
  <c r="Z78" i="7"/>
  <c r="E79" i="7"/>
  <c r="F79" i="7"/>
  <c r="I79" i="7"/>
  <c r="H79" i="7" s="1"/>
  <c r="J79" i="7"/>
  <c r="M79" i="7"/>
  <c r="N79" i="7"/>
  <c r="Q79" i="7"/>
  <c r="R79" i="7"/>
  <c r="P79" i="7" s="1"/>
  <c r="U79" i="7"/>
  <c r="V79" i="7"/>
  <c r="T79" i="7" s="1"/>
  <c r="Y79" i="7"/>
  <c r="Z79" i="7"/>
  <c r="E80" i="7"/>
  <c r="F80" i="7"/>
  <c r="H80" i="7"/>
  <c r="I80" i="7"/>
  <c r="J80" i="7"/>
  <c r="M80" i="7"/>
  <c r="N80" i="7"/>
  <c r="Q80" i="7"/>
  <c r="P80" i="7" s="1"/>
  <c r="R80" i="7"/>
  <c r="U80" i="7"/>
  <c r="V80" i="7"/>
  <c r="Y80" i="7"/>
  <c r="X80" i="7" s="1"/>
  <c r="Z80" i="7"/>
  <c r="E81" i="7"/>
  <c r="F81" i="7"/>
  <c r="I81" i="7"/>
  <c r="J81" i="7"/>
  <c r="H81" i="7" s="1"/>
  <c r="M81" i="7"/>
  <c r="L81" i="7" s="1"/>
  <c r="N81" i="7"/>
  <c r="Q81" i="7"/>
  <c r="R81" i="7"/>
  <c r="U81" i="7"/>
  <c r="V81" i="7"/>
  <c r="Y81" i="7"/>
  <c r="Z81" i="7"/>
  <c r="D82" i="7"/>
  <c r="E82" i="7"/>
  <c r="F82" i="7"/>
  <c r="I82" i="7"/>
  <c r="J82" i="7"/>
  <c r="H82" i="7" s="1"/>
  <c r="M82" i="7"/>
  <c r="N82" i="7"/>
  <c r="L82" i="7" s="1"/>
  <c r="Q82" i="7"/>
  <c r="R82" i="7"/>
  <c r="P82" i="7" s="1"/>
  <c r="U82" i="7"/>
  <c r="T82" i="7" s="1"/>
  <c r="V82" i="7"/>
  <c r="X82" i="7"/>
  <c r="Y82" i="7"/>
  <c r="Z82" i="7"/>
  <c r="E83" i="7"/>
  <c r="D83" i="7" s="1"/>
  <c r="F83" i="7"/>
  <c r="I83" i="7"/>
  <c r="J83" i="7"/>
  <c r="M83" i="7"/>
  <c r="L83" i="7" s="1"/>
  <c r="N83" i="7"/>
  <c r="P83" i="7"/>
  <c r="Q83" i="7"/>
  <c r="R83" i="7"/>
  <c r="U83" i="7"/>
  <c r="T83" i="7" s="1"/>
  <c r="V83" i="7"/>
  <c r="Y83" i="7"/>
  <c r="Z83" i="7"/>
  <c r="E84" i="7"/>
  <c r="F84" i="7"/>
  <c r="I84" i="7"/>
  <c r="J84" i="7"/>
  <c r="M84" i="7"/>
  <c r="L84" i="7" s="1"/>
  <c r="N84" i="7"/>
  <c r="Q84" i="7"/>
  <c r="R84" i="7"/>
  <c r="U84" i="7"/>
  <c r="T84" i="7" s="1"/>
  <c r="V84" i="7"/>
  <c r="Y84" i="7"/>
  <c r="Z84" i="7"/>
  <c r="X84" i="7" s="1"/>
  <c r="E85" i="7"/>
  <c r="F85" i="7"/>
  <c r="D85" i="7" s="1"/>
  <c r="I85" i="7"/>
  <c r="J85" i="7"/>
  <c r="H85" i="7" s="1"/>
  <c r="M85" i="7"/>
  <c r="L85" i="7" s="1"/>
  <c r="N85" i="7"/>
  <c r="Q85" i="7"/>
  <c r="P85" i="7" s="1"/>
  <c r="R85" i="7"/>
  <c r="U85" i="7"/>
  <c r="V85" i="7"/>
  <c r="Y85" i="7"/>
  <c r="X85" i="7" s="1"/>
  <c r="Z85" i="7"/>
  <c r="E86" i="7"/>
  <c r="F86" i="7"/>
  <c r="H86" i="7"/>
  <c r="I86" i="7"/>
  <c r="J86" i="7"/>
  <c r="M86" i="7"/>
  <c r="L86" i="7" s="1"/>
  <c r="N86" i="7"/>
  <c r="Q86" i="7"/>
  <c r="R86" i="7"/>
  <c r="P86" i="7" s="1"/>
  <c r="U86" i="7"/>
  <c r="V86" i="7"/>
  <c r="Y86" i="7"/>
  <c r="Z86" i="7"/>
  <c r="E87" i="7"/>
  <c r="D87" i="7" s="1"/>
  <c r="F87" i="7"/>
  <c r="I87" i="7"/>
  <c r="J87" i="7"/>
  <c r="L87" i="7"/>
  <c r="M87" i="7"/>
  <c r="N87" i="7"/>
  <c r="Q87" i="7"/>
  <c r="R87" i="7"/>
  <c r="P87" i="7" s="1"/>
  <c r="T87" i="7"/>
  <c r="U87" i="7"/>
  <c r="V87" i="7"/>
  <c r="Y87" i="7"/>
  <c r="Z87" i="7"/>
  <c r="E88" i="7"/>
  <c r="F88" i="7"/>
  <c r="H88" i="7"/>
  <c r="I88" i="7"/>
  <c r="J88" i="7"/>
  <c r="M88" i="7"/>
  <c r="N88" i="7"/>
  <c r="Q88" i="7"/>
  <c r="P88" i="7" s="1"/>
  <c r="R88" i="7"/>
  <c r="U88" i="7"/>
  <c r="V88" i="7"/>
  <c r="Y88" i="7"/>
  <c r="X88" i="7" s="1"/>
  <c r="Z88" i="7"/>
  <c r="E89" i="7"/>
  <c r="F89" i="7"/>
  <c r="I89" i="7"/>
  <c r="J89" i="7"/>
  <c r="M89" i="7"/>
  <c r="N89" i="7"/>
  <c r="Q89" i="7"/>
  <c r="R89" i="7"/>
  <c r="U89" i="7"/>
  <c r="V89" i="7"/>
  <c r="Y89" i="7"/>
  <c r="Z89" i="7"/>
  <c r="E90" i="7"/>
  <c r="F90" i="7"/>
  <c r="I90" i="7"/>
  <c r="H90" i="7" s="1"/>
  <c r="J90" i="7"/>
  <c r="M90" i="7"/>
  <c r="L90" i="7" s="1"/>
  <c r="N90" i="7"/>
  <c r="Q90" i="7"/>
  <c r="R90" i="7"/>
  <c r="U90" i="7"/>
  <c r="V90" i="7"/>
  <c r="Y90" i="7"/>
  <c r="X90" i="7" s="1"/>
  <c r="Z90" i="7"/>
  <c r="E91" i="7"/>
  <c r="F91" i="7"/>
  <c r="I91" i="7"/>
  <c r="H91" i="7" s="1"/>
  <c r="J91" i="7"/>
  <c r="M91" i="7"/>
  <c r="L91" i="7" s="1"/>
  <c r="N91" i="7"/>
  <c r="P91" i="7"/>
  <c r="Q91" i="7"/>
  <c r="R91" i="7"/>
  <c r="U91" i="7"/>
  <c r="V91" i="7"/>
  <c r="Y91" i="7"/>
  <c r="Z91" i="7"/>
  <c r="E92" i="7"/>
  <c r="F92" i="7"/>
  <c r="I92" i="7"/>
  <c r="H92" i="7" s="1"/>
  <c r="J92" i="7"/>
  <c r="M92" i="7"/>
  <c r="N92" i="7"/>
  <c r="Q92" i="7"/>
  <c r="R92" i="7"/>
  <c r="U92" i="7"/>
  <c r="V92" i="7"/>
  <c r="Y92" i="7"/>
  <c r="Z92" i="7"/>
  <c r="E93" i="7"/>
  <c r="D93" i="7" s="1"/>
  <c r="F93" i="7"/>
  <c r="I93" i="7"/>
  <c r="J93" i="7"/>
  <c r="M93" i="7"/>
  <c r="N93" i="7"/>
  <c r="Q93" i="7"/>
  <c r="P93" i="7" s="1"/>
  <c r="R93" i="7"/>
  <c r="U93" i="7"/>
  <c r="V93" i="7"/>
  <c r="X93" i="7"/>
  <c r="Y93" i="7"/>
  <c r="Z93" i="7"/>
  <c r="E94" i="7"/>
  <c r="F94" i="7"/>
  <c r="I94" i="7"/>
  <c r="H94" i="7" s="1"/>
  <c r="J94" i="7"/>
  <c r="M94" i="7"/>
  <c r="N94" i="7"/>
  <c r="Q94" i="7"/>
  <c r="R94" i="7"/>
  <c r="P94" i="7" s="1"/>
  <c r="U94" i="7"/>
  <c r="V94" i="7"/>
  <c r="Y94" i="7"/>
  <c r="Z94" i="7"/>
  <c r="E95" i="7"/>
  <c r="D95" i="7" s="1"/>
  <c r="F95" i="7"/>
  <c r="I95" i="7"/>
  <c r="J95" i="7"/>
  <c r="M95" i="7"/>
  <c r="L95" i="7" s="1"/>
  <c r="N95" i="7"/>
  <c r="P95" i="7"/>
  <c r="Q95" i="7"/>
  <c r="R95" i="7"/>
  <c r="T95" i="7"/>
  <c r="U95" i="7"/>
  <c r="V95" i="7"/>
  <c r="Y95" i="7"/>
  <c r="Z95" i="7"/>
  <c r="E96" i="7"/>
  <c r="F96" i="7"/>
  <c r="H96" i="7"/>
  <c r="I96" i="7"/>
  <c r="J96" i="7"/>
  <c r="M96" i="7"/>
  <c r="N96" i="7"/>
  <c r="Q96" i="7"/>
  <c r="P96" i="7" s="1"/>
  <c r="R96" i="7"/>
  <c r="U96" i="7"/>
  <c r="T96" i="7" s="1"/>
  <c r="V96" i="7"/>
  <c r="Y96" i="7"/>
  <c r="X96" i="7" s="1"/>
  <c r="Z96" i="7"/>
  <c r="E97" i="7"/>
  <c r="F97" i="7"/>
  <c r="I97" i="7"/>
  <c r="J97" i="7"/>
  <c r="M97" i="7"/>
  <c r="N97" i="7"/>
  <c r="Q97" i="7"/>
  <c r="P97" i="7" s="1"/>
  <c r="R97" i="7"/>
  <c r="U97" i="7"/>
  <c r="T97" i="7" s="1"/>
  <c r="V97" i="7"/>
  <c r="Y97" i="7"/>
  <c r="Z97" i="7"/>
  <c r="E98" i="7"/>
  <c r="F98" i="7"/>
  <c r="I98" i="7"/>
  <c r="J98" i="7"/>
  <c r="M98" i="7"/>
  <c r="L98" i="7" s="1"/>
  <c r="N98" i="7"/>
  <c r="Q98" i="7"/>
  <c r="R98" i="7"/>
  <c r="U98" i="7"/>
  <c r="V98" i="7"/>
  <c r="Y98" i="7"/>
  <c r="X98" i="7" s="1"/>
  <c r="Z98" i="7"/>
  <c r="E99" i="7"/>
  <c r="F99" i="7"/>
  <c r="I99" i="7"/>
  <c r="H99" i="7" s="1"/>
  <c r="J99" i="7"/>
  <c r="M99" i="7"/>
  <c r="N99" i="7"/>
  <c r="P99" i="7"/>
  <c r="Q99" i="7"/>
  <c r="R99" i="7"/>
  <c r="U99" i="7"/>
  <c r="V99" i="7"/>
  <c r="Y99" i="7"/>
  <c r="Z99" i="7"/>
  <c r="E100" i="7"/>
  <c r="F100" i="7"/>
  <c r="I100" i="7"/>
  <c r="J100" i="7"/>
  <c r="M100" i="7"/>
  <c r="N100" i="7"/>
  <c r="Q100" i="7"/>
  <c r="P100" i="7" s="1"/>
  <c r="R100" i="7"/>
  <c r="U100" i="7"/>
  <c r="V100" i="7"/>
  <c r="X100" i="7"/>
  <c r="Y100" i="7"/>
  <c r="Z100" i="7"/>
  <c r="E101" i="7"/>
  <c r="D101" i="7" s="1"/>
  <c r="F101" i="7"/>
  <c r="I101" i="7"/>
  <c r="J101" i="7"/>
  <c r="M101" i="7"/>
  <c r="N101" i="7"/>
  <c r="Q101" i="7"/>
  <c r="P101" i="7" s="1"/>
  <c r="R101" i="7"/>
  <c r="U101" i="7"/>
  <c r="V101" i="7"/>
  <c r="X101" i="7"/>
  <c r="Y101" i="7"/>
  <c r="Z101" i="7"/>
  <c r="E102" i="7"/>
  <c r="F102" i="7"/>
  <c r="I102" i="7"/>
  <c r="H102" i="7" s="1"/>
  <c r="J102" i="7"/>
  <c r="M102" i="7"/>
  <c r="N102" i="7"/>
  <c r="Q102" i="7"/>
  <c r="R102" i="7"/>
  <c r="P102" i="7" s="1"/>
  <c r="U102" i="7"/>
  <c r="T102" i="7" s="1"/>
  <c r="V102" i="7"/>
  <c r="Y102" i="7"/>
  <c r="Z102" i="7"/>
  <c r="E103" i="7"/>
  <c r="D103" i="7" s="1"/>
  <c r="F103" i="7"/>
  <c r="I103" i="7"/>
  <c r="J103" i="7"/>
  <c r="M103" i="7"/>
  <c r="L103" i="7" s="1"/>
  <c r="N103" i="7"/>
  <c r="Q103" i="7"/>
  <c r="R103" i="7"/>
  <c r="U103" i="7"/>
  <c r="T103" i="7" s="1"/>
  <c r="V103" i="7"/>
  <c r="Y103" i="7"/>
  <c r="Z103" i="7"/>
  <c r="X103" i="7" s="1"/>
  <c r="E104" i="7"/>
  <c r="F104" i="7"/>
  <c r="H104" i="7"/>
  <c r="I104" i="7"/>
  <c r="J104" i="7"/>
  <c r="M104" i="7"/>
  <c r="N104" i="7"/>
  <c r="Q104" i="7"/>
  <c r="R104" i="7"/>
  <c r="P104" i="7" s="1"/>
  <c r="U104" i="7"/>
  <c r="V104" i="7"/>
  <c r="X104" i="7"/>
  <c r="Y104" i="7"/>
  <c r="Z104" i="7"/>
  <c r="E105" i="7"/>
  <c r="D105" i="7" s="1"/>
  <c r="F105" i="7"/>
  <c r="I105" i="7"/>
  <c r="J105" i="7"/>
  <c r="H105" i="7" s="1"/>
  <c r="M105" i="7"/>
  <c r="N105" i="7"/>
  <c r="Q105" i="7"/>
  <c r="R105" i="7"/>
  <c r="U105" i="7"/>
  <c r="T105" i="7" s="1"/>
  <c r="V105" i="7"/>
  <c r="Y105" i="7"/>
  <c r="X105" i="7" s="1"/>
  <c r="Z105" i="7"/>
  <c r="E106" i="7"/>
  <c r="F106" i="7"/>
  <c r="I106" i="7"/>
  <c r="H106" i="7" s="1"/>
  <c r="J106" i="7"/>
  <c r="M106" i="7"/>
  <c r="L106" i="7" s="1"/>
  <c r="N106" i="7"/>
  <c r="Q106" i="7"/>
  <c r="R106" i="7"/>
  <c r="P106" i="7" s="1"/>
  <c r="U106" i="7"/>
  <c r="V106" i="7"/>
  <c r="X106" i="7"/>
  <c r="Y106" i="7"/>
  <c r="Z106" i="7"/>
  <c r="E107" i="7"/>
  <c r="F107" i="7"/>
  <c r="H107" i="7"/>
  <c r="I107" i="7"/>
  <c r="J107" i="7"/>
  <c r="L107" i="7"/>
  <c r="M107" i="7"/>
  <c r="N107" i="7"/>
  <c r="P107" i="7"/>
  <c r="Q107" i="7"/>
  <c r="R107" i="7"/>
  <c r="U107" i="7"/>
  <c r="V107" i="7"/>
  <c r="Y107" i="7"/>
  <c r="Z107" i="7"/>
  <c r="E108" i="7"/>
  <c r="D108" i="7" s="1"/>
  <c r="F108" i="7"/>
  <c r="I108" i="7"/>
  <c r="J108" i="7"/>
  <c r="M108" i="7"/>
  <c r="N108" i="7"/>
  <c r="Q108" i="7"/>
  <c r="R108" i="7"/>
  <c r="U108" i="7"/>
  <c r="V108" i="7"/>
  <c r="Y108" i="7"/>
  <c r="Z108" i="7"/>
  <c r="X108" i="7" s="1"/>
  <c r="E109" i="7"/>
  <c r="D109" i="7" s="1"/>
  <c r="F109" i="7"/>
  <c r="I109" i="7"/>
  <c r="J109" i="7"/>
  <c r="H109" i="7" s="1"/>
  <c r="M109" i="7"/>
  <c r="N109" i="7"/>
  <c r="P109" i="7"/>
  <c r="Q109" i="7"/>
  <c r="R109" i="7"/>
  <c r="U109" i="7"/>
  <c r="T109" i="7" s="1"/>
  <c r="V109" i="7"/>
  <c r="Y109" i="7"/>
  <c r="X109" i="7" s="1"/>
  <c r="Z109" i="7"/>
  <c r="E110" i="7"/>
  <c r="D110" i="7" s="1"/>
  <c r="F110" i="7"/>
  <c r="I110" i="7"/>
  <c r="H110" i="7" s="1"/>
  <c r="J110" i="7"/>
  <c r="M110" i="7"/>
  <c r="L110" i="7" s="1"/>
  <c r="N110" i="7"/>
  <c r="Q110" i="7"/>
  <c r="R110" i="7"/>
  <c r="P110" i="7" s="1"/>
  <c r="U110" i="7"/>
  <c r="V110" i="7"/>
  <c r="Y110" i="7"/>
  <c r="X110" i="7" s="1"/>
  <c r="Z110" i="7"/>
  <c r="E111" i="7"/>
  <c r="F111" i="7"/>
  <c r="I111" i="7"/>
  <c r="J111" i="7"/>
  <c r="M111" i="7"/>
  <c r="N111" i="7"/>
  <c r="Q111" i="7"/>
  <c r="R111" i="7"/>
  <c r="P111" i="7" s="1"/>
  <c r="U111" i="7"/>
  <c r="T111" i="7" s="1"/>
  <c r="V111" i="7"/>
  <c r="Y111" i="7"/>
  <c r="Z111" i="7"/>
  <c r="X111" i="7" s="1"/>
  <c r="E112" i="7"/>
  <c r="F112" i="7"/>
  <c r="I112" i="7"/>
  <c r="H112" i="7" s="1"/>
  <c r="J112" i="7"/>
  <c r="M112" i="7"/>
  <c r="L112" i="7" s="1"/>
  <c r="N112" i="7"/>
  <c r="Q112" i="7"/>
  <c r="P112" i="7" s="1"/>
  <c r="R112" i="7"/>
  <c r="T112" i="7"/>
  <c r="U112" i="7"/>
  <c r="V112" i="7"/>
  <c r="X112" i="7"/>
  <c r="Y112" i="7"/>
  <c r="Z112" i="7"/>
  <c r="E113" i="7"/>
  <c r="D113" i="7" s="1"/>
  <c r="F113" i="7"/>
  <c r="I113" i="7"/>
  <c r="J113" i="7"/>
  <c r="H113" i="7" s="1"/>
  <c r="M113" i="7"/>
  <c r="N113" i="7"/>
  <c r="Q113" i="7"/>
  <c r="R113" i="7"/>
  <c r="U113" i="7"/>
  <c r="T113" i="7" s="1"/>
  <c r="V113" i="7"/>
  <c r="Y113" i="7"/>
  <c r="Z113" i="7"/>
  <c r="E114" i="7"/>
  <c r="F114" i="7"/>
  <c r="I114" i="7"/>
  <c r="J114" i="7"/>
  <c r="H114" i="7" s="1"/>
  <c r="M114" i="7"/>
  <c r="N114" i="7"/>
  <c r="L114" i="7" s="1"/>
  <c r="Q114" i="7"/>
  <c r="R114" i="7"/>
  <c r="U114" i="7"/>
  <c r="V114" i="7"/>
  <c r="Y114" i="7"/>
  <c r="X114" i="7" s="1"/>
  <c r="Z114" i="7"/>
  <c r="E115" i="7"/>
  <c r="D115" i="7" s="1"/>
  <c r="F115" i="7"/>
  <c r="I115" i="7"/>
  <c r="H115" i="7" s="1"/>
  <c r="J115" i="7"/>
  <c r="L115" i="7"/>
  <c r="M115" i="7"/>
  <c r="N115" i="7"/>
  <c r="Q115" i="7"/>
  <c r="P115" i="7" s="1"/>
  <c r="R115" i="7"/>
  <c r="U115" i="7"/>
  <c r="T115" i="7" s="1"/>
  <c r="V115" i="7"/>
  <c r="Y115" i="7"/>
  <c r="Z115" i="7"/>
  <c r="X115" i="7" s="1"/>
  <c r="E116" i="7"/>
  <c r="F116" i="7"/>
  <c r="I116" i="7"/>
  <c r="J116" i="7"/>
  <c r="M116" i="7"/>
  <c r="L116" i="7" s="1"/>
  <c r="N116" i="7"/>
  <c r="Q116" i="7"/>
  <c r="P116" i="7" s="1"/>
  <c r="R116" i="7"/>
  <c r="U116" i="7"/>
  <c r="V116" i="7"/>
  <c r="X116" i="7"/>
  <c r="Y116" i="7"/>
  <c r="Z116" i="7"/>
  <c r="E117" i="7"/>
  <c r="D117" i="7" s="1"/>
  <c r="F117" i="7"/>
  <c r="I117" i="7"/>
  <c r="J117" i="7"/>
  <c r="H117" i="7" s="1"/>
  <c r="M117" i="7"/>
  <c r="N117" i="7"/>
  <c r="P117" i="7"/>
  <c r="Q117" i="7"/>
  <c r="R117" i="7"/>
  <c r="U117" i="7"/>
  <c r="T117" i="7" s="1"/>
  <c r="V117" i="7"/>
  <c r="Y117" i="7"/>
  <c r="X117" i="7" s="1"/>
  <c r="Z117" i="7"/>
  <c r="E118" i="7"/>
  <c r="F118" i="7"/>
  <c r="D118" i="7" s="1"/>
  <c r="H118" i="7"/>
  <c r="I118" i="7"/>
  <c r="J118" i="7"/>
  <c r="M118" i="7"/>
  <c r="N118" i="7"/>
  <c r="Q118" i="7"/>
  <c r="R118" i="7"/>
  <c r="U118" i="7"/>
  <c r="T118" i="7" s="1"/>
  <c r="V118" i="7"/>
  <c r="Y118" i="7"/>
  <c r="Z118" i="7"/>
  <c r="E119" i="7"/>
  <c r="D119" i="7" s="1"/>
  <c r="F119" i="7"/>
  <c r="I119" i="7"/>
  <c r="J119" i="7"/>
  <c r="M119" i="7"/>
  <c r="N119" i="7"/>
  <c r="Q119" i="7"/>
  <c r="R119" i="7"/>
  <c r="P119" i="7" s="1"/>
  <c r="U119" i="7"/>
  <c r="T119" i="7" s="1"/>
  <c r="V119" i="7"/>
  <c r="Y119" i="7"/>
  <c r="Z119" i="7"/>
  <c r="X119" i="7" s="1"/>
  <c r="E120" i="7"/>
  <c r="F120" i="7"/>
  <c r="I120" i="7"/>
  <c r="H120" i="7" s="1"/>
  <c r="J120" i="7"/>
  <c r="M120" i="7"/>
  <c r="L120" i="7" s="1"/>
  <c r="N120" i="7"/>
  <c r="Q120" i="7"/>
  <c r="P120" i="7" s="1"/>
  <c r="R120" i="7"/>
  <c r="U120" i="7"/>
  <c r="T120" i="7" s="1"/>
  <c r="V120" i="7"/>
  <c r="Y120" i="7"/>
  <c r="X120" i="7" s="1"/>
  <c r="Z120" i="7"/>
  <c r="E121" i="7"/>
  <c r="D121" i="7" s="1"/>
  <c r="F121" i="7"/>
  <c r="I121" i="7"/>
  <c r="J121" i="7"/>
  <c r="H121" i="7" s="1"/>
  <c r="M121" i="7"/>
  <c r="N121" i="7"/>
  <c r="Q121" i="7"/>
  <c r="P121" i="7" s="1"/>
  <c r="R121" i="7"/>
  <c r="U121" i="7"/>
  <c r="V121" i="7"/>
  <c r="Y121" i="7"/>
  <c r="Z121" i="7"/>
  <c r="E122" i="7"/>
  <c r="F122" i="7"/>
  <c r="H122" i="7"/>
  <c r="I122" i="7"/>
  <c r="J122" i="7"/>
  <c r="M122" i="7"/>
  <c r="N122" i="7"/>
  <c r="L122" i="7" s="1"/>
  <c r="Q122" i="7"/>
  <c r="R122" i="7"/>
  <c r="U122" i="7"/>
  <c r="V122" i="7"/>
  <c r="Y122" i="7"/>
  <c r="X122" i="7" s="1"/>
  <c r="Z122" i="7"/>
  <c r="E123" i="7"/>
  <c r="D123" i="7" s="1"/>
  <c r="F123" i="7"/>
  <c r="I123" i="7"/>
  <c r="H123" i="7" s="1"/>
  <c r="J123" i="7"/>
  <c r="L123" i="7"/>
  <c r="M123" i="7"/>
  <c r="N123" i="7"/>
  <c r="Q123" i="7"/>
  <c r="P123" i="7" s="1"/>
  <c r="R123" i="7"/>
  <c r="U123" i="7"/>
  <c r="T123" i="7" s="1"/>
  <c r="V123" i="7"/>
  <c r="Y123" i="7"/>
  <c r="Z123" i="7"/>
  <c r="X123" i="7" s="1"/>
  <c r="E124" i="7"/>
  <c r="F124" i="7"/>
  <c r="I124" i="7"/>
  <c r="J124" i="7"/>
  <c r="M124" i="7"/>
  <c r="L124" i="7" s="1"/>
  <c r="N124" i="7"/>
  <c r="Q124" i="7"/>
  <c r="R124" i="7"/>
  <c r="U124" i="7"/>
  <c r="V124" i="7"/>
  <c r="T124" i="7" s="1"/>
  <c r="Y124" i="7"/>
  <c r="Z124" i="7"/>
  <c r="E125" i="7"/>
  <c r="F125" i="7"/>
  <c r="D125" i="7" s="1"/>
  <c r="I125" i="7"/>
  <c r="J125" i="7"/>
  <c r="M125" i="7"/>
  <c r="N125" i="7"/>
  <c r="Q125" i="7"/>
  <c r="P125" i="7" s="1"/>
  <c r="R125" i="7"/>
  <c r="U125" i="7"/>
  <c r="V125" i="7"/>
  <c r="Y125" i="7"/>
  <c r="X125" i="7" s="1"/>
  <c r="Z125" i="7"/>
  <c r="D126" i="7"/>
  <c r="E126" i="7"/>
  <c r="F126" i="7"/>
  <c r="I126" i="7"/>
  <c r="H126" i="7" s="1"/>
  <c r="J126" i="7"/>
  <c r="M126" i="7"/>
  <c r="L126" i="7" s="1"/>
  <c r="N126" i="7"/>
  <c r="Q126" i="7"/>
  <c r="R126" i="7"/>
  <c r="P126" i="7" s="1"/>
  <c r="U126" i="7"/>
  <c r="V126" i="7"/>
  <c r="Y126" i="7"/>
  <c r="X126" i="7" s="1"/>
  <c r="Z126" i="7"/>
  <c r="E127" i="7"/>
  <c r="F127" i="7"/>
  <c r="I127" i="7"/>
  <c r="J127" i="7"/>
  <c r="M127" i="7"/>
  <c r="N127" i="7"/>
  <c r="Q127" i="7"/>
  <c r="R127" i="7"/>
  <c r="P127" i="7" s="1"/>
  <c r="U127" i="7"/>
  <c r="T127" i="7" s="1"/>
  <c r="V127" i="7"/>
  <c r="Y127" i="7"/>
  <c r="Z127" i="7"/>
  <c r="X127" i="7" s="1"/>
  <c r="E128" i="7"/>
  <c r="F128" i="7"/>
  <c r="I128" i="7"/>
  <c r="H128" i="7" s="1"/>
  <c r="J128" i="7"/>
  <c r="M128" i="7"/>
  <c r="L128" i="7" s="1"/>
  <c r="N128" i="7"/>
  <c r="Q128" i="7"/>
  <c r="P128" i="7" s="1"/>
  <c r="R128" i="7"/>
  <c r="T128" i="7"/>
  <c r="U128" i="7"/>
  <c r="V128" i="7"/>
  <c r="X128" i="7"/>
  <c r="Y128" i="7"/>
  <c r="Z128" i="7"/>
  <c r="E129" i="7"/>
  <c r="D129" i="7" s="1"/>
  <c r="F129" i="7"/>
  <c r="I129" i="7"/>
  <c r="J129" i="7"/>
  <c r="H129" i="7" s="1"/>
  <c r="M129" i="7"/>
  <c r="N129" i="7"/>
  <c r="Q129" i="7"/>
  <c r="R129" i="7"/>
  <c r="U129" i="7"/>
  <c r="T129" i="7" s="1"/>
  <c r="V129" i="7"/>
  <c r="Y129" i="7"/>
  <c r="Z129" i="7"/>
  <c r="E130" i="7"/>
  <c r="F130" i="7"/>
  <c r="I130" i="7"/>
  <c r="J130" i="7"/>
  <c r="H130" i="7" s="1"/>
  <c r="M130" i="7"/>
  <c r="N130" i="7"/>
  <c r="L130" i="7" s="1"/>
  <c r="Q130" i="7"/>
  <c r="R130" i="7"/>
  <c r="U130" i="7"/>
  <c r="V130" i="7"/>
  <c r="Y130" i="7"/>
  <c r="X130" i="7" s="1"/>
  <c r="Z130" i="7"/>
  <c r="E131" i="7"/>
  <c r="D131" i="7" s="1"/>
  <c r="F131" i="7"/>
  <c r="I131" i="7"/>
  <c r="H131" i="7" s="1"/>
  <c r="J131" i="7"/>
  <c r="M131" i="7"/>
  <c r="L131" i="7" s="1"/>
  <c r="N131" i="7"/>
  <c r="Q131" i="7"/>
  <c r="P131" i="7" s="1"/>
  <c r="R131" i="7"/>
  <c r="U131" i="7"/>
  <c r="V131" i="7"/>
  <c r="Y131" i="7"/>
  <c r="Z131" i="7"/>
  <c r="X131" i="7" s="1"/>
  <c r="E132" i="7"/>
  <c r="F132" i="7"/>
  <c r="I132" i="7"/>
  <c r="H132" i="7" s="1"/>
  <c r="J132" i="7"/>
  <c r="M132" i="7"/>
  <c r="N132" i="7"/>
  <c r="Q132" i="7"/>
  <c r="R132" i="7"/>
  <c r="U132" i="7"/>
  <c r="T132" i="7" s="1"/>
  <c r="V132" i="7"/>
  <c r="Y132" i="7"/>
  <c r="X132" i="7" s="1"/>
  <c r="Z132" i="7"/>
  <c r="E133" i="7"/>
  <c r="F133" i="7"/>
  <c r="D133" i="7" s="1"/>
  <c r="I133" i="7"/>
  <c r="J133" i="7"/>
  <c r="M133" i="7"/>
  <c r="N133" i="7"/>
  <c r="Q133" i="7"/>
  <c r="P133" i="7" s="1"/>
  <c r="R133" i="7"/>
  <c r="U133" i="7"/>
  <c r="T133" i="7" s="1"/>
  <c r="V133" i="7"/>
  <c r="Y133" i="7"/>
  <c r="X133" i="7" s="1"/>
  <c r="Z133" i="7"/>
  <c r="E134" i="7"/>
  <c r="D134" i="7" s="1"/>
  <c r="F134" i="7"/>
  <c r="I134" i="7"/>
  <c r="H134" i="7" s="1"/>
  <c r="J134" i="7"/>
  <c r="M134" i="7"/>
  <c r="L134" i="7" s="1"/>
  <c r="N134" i="7"/>
  <c r="Q134" i="7"/>
  <c r="R134" i="7"/>
  <c r="P134" i="7" s="1"/>
  <c r="U134" i="7"/>
  <c r="V134" i="7"/>
  <c r="Y134" i="7"/>
  <c r="X134" i="7" s="1"/>
  <c r="Z134" i="7"/>
  <c r="E135" i="7"/>
  <c r="F135" i="7"/>
  <c r="I135" i="7"/>
  <c r="J135" i="7"/>
  <c r="M135" i="7"/>
  <c r="N135" i="7"/>
  <c r="Q135" i="7"/>
  <c r="R135" i="7"/>
  <c r="T135" i="7"/>
  <c r="U135" i="7"/>
  <c r="V135" i="7"/>
  <c r="Y135" i="7"/>
  <c r="Z135" i="7"/>
  <c r="E136" i="7"/>
  <c r="F136" i="7"/>
  <c r="I136" i="7"/>
  <c r="H136" i="7" s="1"/>
  <c r="J136" i="7"/>
  <c r="M136" i="7"/>
  <c r="N136" i="7"/>
  <c r="Q136" i="7"/>
  <c r="P136" i="7" s="1"/>
  <c r="R136" i="7"/>
  <c r="U136" i="7"/>
  <c r="T136" i="7" s="1"/>
  <c r="V136" i="7"/>
  <c r="Y136" i="7"/>
  <c r="X136" i="7" s="1"/>
  <c r="Z136" i="7"/>
  <c r="E137" i="7"/>
  <c r="D137" i="7" s="1"/>
  <c r="F137" i="7"/>
  <c r="I137" i="7"/>
  <c r="J137" i="7"/>
  <c r="H137" i="7" s="1"/>
  <c r="M137" i="7"/>
  <c r="N137" i="7"/>
  <c r="Q137" i="7"/>
  <c r="P137" i="7" s="1"/>
  <c r="R137" i="7"/>
  <c r="U137" i="7"/>
  <c r="T137" i="7" s="1"/>
  <c r="V137" i="7"/>
  <c r="Y137" i="7"/>
  <c r="Z137" i="7"/>
  <c r="E138" i="7"/>
  <c r="F138" i="7"/>
  <c r="D138" i="7" s="1"/>
  <c r="H138" i="7"/>
  <c r="I138" i="7"/>
  <c r="J138" i="7"/>
  <c r="L138" i="7"/>
  <c r="M138" i="7"/>
  <c r="N138" i="7"/>
  <c r="Q138" i="7"/>
  <c r="R138" i="7"/>
  <c r="U138" i="7"/>
  <c r="V138" i="7"/>
  <c r="X138" i="7"/>
  <c r="Y138" i="7"/>
  <c r="Z138" i="7"/>
  <c r="E139" i="7"/>
  <c r="D139" i="7" s="1"/>
  <c r="F139" i="7"/>
  <c r="I139" i="7"/>
  <c r="H139" i="7" s="1"/>
  <c r="J139" i="7"/>
  <c r="L139" i="7"/>
  <c r="M139" i="7"/>
  <c r="N139" i="7"/>
  <c r="Q139" i="7"/>
  <c r="P139" i="7" s="1"/>
  <c r="R139" i="7"/>
  <c r="U139" i="7"/>
  <c r="T139" i="7" s="1"/>
  <c r="V139" i="7"/>
  <c r="Y139" i="7"/>
  <c r="Z139" i="7"/>
  <c r="E140" i="7"/>
  <c r="F140" i="7"/>
  <c r="I140" i="7"/>
  <c r="J140" i="7"/>
  <c r="M140" i="7"/>
  <c r="L140" i="7" s="1"/>
  <c r="N140" i="7"/>
  <c r="Q140" i="7"/>
  <c r="R140" i="7"/>
  <c r="U140" i="7"/>
  <c r="V140" i="7"/>
  <c r="T140" i="7" s="1"/>
  <c r="Y140" i="7"/>
  <c r="Z140" i="7"/>
  <c r="E141" i="7"/>
  <c r="F141" i="7"/>
  <c r="D141" i="7" s="1"/>
  <c r="I141" i="7"/>
  <c r="J141" i="7"/>
  <c r="M141" i="7"/>
  <c r="N141" i="7"/>
  <c r="Q141" i="7"/>
  <c r="P141" i="7" s="1"/>
  <c r="R141" i="7"/>
  <c r="U141" i="7"/>
  <c r="V141" i="7"/>
  <c r="Y141" i="7"/>
  <c r="X141" i="7" s="1"/>
  <c r="Z141" i="7"/>
  <c r="E142" i="7"/>
  <c r="F142" i="7"/>
  <c r="I142" i="7"/>
  <c r="J142" i="7"/>
  <c r="M142" i="7"/>
  <c r="N142" i="7"/>
  <c r="Q142" i="7"/>
  <c r="R142" i="7"/>
  <c r="P142" i="7" s="1"/>
  <c r="U142" i="7"/>
  <c r="V142" i="7"/>
  <c r="Y142" i="7"/>
  <c r="Z142" i="7"/>
  <c r="E143" i="7"/>
  <c r="F143" i="7"/>
  <c r="I143" i="7"/>
  <c r="H143" i="7" s="1"/>
  <c r="J143" i="7"/>
  <c r="M143" i="7"/>
  <c r="L143" i="7" s="1"/>
  <c r="N143" i="7"/>
  <c r="Q143" i="7"/>
  <c r="P143" i="7" s="1"/>
  <c r="R143" i="7"/>
  <c r="U143" i="7"/>
  <c r="V143" i="7"/>
  <c r="Y143" i="7"/>
  <c r="Z143" i="7"/>
  <c r="X143" i="7" s="1"/>
  <c r="E144" i="7"/>
  <c r="F144" i="7"/>
  <c r="H144" i="7"/>
  <c r="I144" i="7"/>
  <c r="J144" i="7"/>
  <c r="M144" i="7"/>
  <c r="L144" i="7" s="1"/>
  <c r="N144" i="7"/>
  <c r="Q144" i="7"/>
  <c r="R144" i="7"/>
  <c r="P144" i="7" s="1"/>
  <c r="T144" i="7"/>
  <c r="U144" i="7"/>
  <c r="V144" i="7"/>
  <c r="Y144" i="7"/>
  <c r="Z144" i="7"/>
  <c r="X144" i="7" s="1"/>
  <c r="E145" i="7"/>
  <c r="F145" i="7"/>
  <c r="I145" i="7"/>
  <c r="J145" i="7"/>
  <c r="M145" i="7"/>
  <c r="N145" i="7"/>
  <c r="Q145" i="7"/>
  <c r="P145" i="7" s="1"/>
  <c r="R145" i="7"/>
  <c r="U145" i="7"/>
  <c r="V145" i="7"/>
  <c r="Y145" i="7"/>
  <c r="Z145" i="7"/>
  <c r="E146" i="7"/>
  <c r="D146" i="7" s="1"/>
  <c r="F146" i="7"/>
  <c r="I146" i="7"/>
  <c r="J146" i="7"/>
  <c r="H146" i="7" s="1"/>
  <c r="M146" i="7"/>
  <c r="N146" i="7"/>
  <c r="Q146" i="7"/>
  <c r="R146" i="7"/>
  <c r="U146" i="7"/>
  <c r="V146" i="7"/>
  <c r="X146" i="7"/>
  <c r="Y146" i="7"/>
  <c r="Z146" i="7"/>
  <c r="E147" i="7"/>
  <c r="F147" i="7"/>
  <c r="I147" i="7"/>
  <c r="J147" i="7"/>
  <c r="H147" i="7" s="1"/>
  <c r="M147" i="7"/>
  <c r="N147" i="7"/>
  <c r="L147" i="7" s="1"/>
  <c r="Q147" i="7"/>
  <c r="P147" i="7" s="1"/>
  <c r="R147" i="7"/>
  <c r="U147" i="7"/>
  <c r="V147" i="7"/>
  <c r="Y147" i="7"/>
  <c r="Z147" i="7"/>
  <c r="E148" i="7"/>
  <c r="D148" i="7" s="1"/>
  <c r="F148" i="7"/>
  <c r="I148" i="7"/>
  <c r="H148" i="7" s="1"/>
  <c r="J148" i="7"/>
  <c r="M148" i="7"/>
  <c r="L148" i="7" s="1"/>
  <c r="N148" i="7"/>
  <c r="Q148" i="7"/>
  <c r="R148" i="7"/>
  <c r="U148" i="7"/>
  <c r="V148" i="7"/>
  <c r="T148" i="7" s="1"/>
  <c r="Y148" i="7"/>
  <c r="Z148" i="7"/>
  <c r="E149" i="7"/>
  <c r="F149" i="7"/>
  <c r="I149" i="7"/>
  <c r="J149" i="7"/>
  <c r="M149" i="7"/>
  <c r="N149" i="7"/>
  <c r="P149" i="7"/>
  <c r="Q149" i="7"/>
  <c r="R149" i="7"/>
  <c r="U149" i="7"/>
  <c r="V149" i="7"/>
  <c r="Y149" i="7"/>
  <c r="Z149" i="7"/>
  <c r="E150" i="7"/>
  <c r="D150" i="7" s="1"/>
  <c r="F150" i="7"/>
  <c r="I150" i="7"/>
  <c r="J150" i="7"/>
  <c r="H150" i="7" s="1"/>
  <c r="L150" i="7"/>
  <c r="M150" i="7"/>
  <c r="N150" i="7"/>
  <c r="Q150" i="7"/>
  <c r="R150" i="7"/>
  <c r="P150" i="7" s="1"/>
  <c r="U150" i="7"/>
  <c r="T150" i="7" s="1"/>
  <c r="V150" i="7"/>
  <c r="Y150" i="7"/>
  <c r="X150" i="7" s="1"/>
  <c r="Z150" i="7"/>
  <c r="E151" i="7"/>
  <c r="F151" i="7"/>
  <c r="I151" i="7"/>
  <c r="J151" i="7"/>
  <c r="M151" i="7"/>
  <c r="N151" i="7"/>
  <c r="L151" i="7" s="1"/>
  <c r="P151" i="7"/>
  <c r="Q151" i="7"/>
  <c r="R151" i="7"/>
  <c r="U151" i="7"/>
  <c r="V151" i="7"/>
  <c r="T151" i="7" s="1"/>
  <c r="Y151" i="7"/>
  <c r="X151" i="7" s="1"/>
  <c r="Z151" i="7"/>
  <c r="E152" i="7"/>
  <c r="D152" i="7" s="1"/>
  <c r="F152" i="7"/>
  <c r="I152" i="7"/>
  <c r="H152" i="7" s="1"/>
  <c r="J152" i="7"/>
  <c r="M152" i="7"/>
  <c r="N152" i="7"/>
  <c r="Q152" i="7"/>
  <c r="R152" i="7"/>
  <c r="U152" i="7"/>
  <c r="T152" i="7" s="1"/>
  <c r="V152" i="7"/>
  <c r="Y152" i="7"/>
  <c r="X152" i="7" s="1"/>
  <c r="Z152" i="7"/>
  <c r="D153" i="7"/>
  <c r="E153" i="7"/>
  <c r="F153" i="7"/>
  <c r="I153" i="7"/>
  <c r="H153" i="7" s="1"/>
  <c r="J153" i="7"/>
  <c r="M153" i="7"/>
  <c r="N153" i="7"/>
  <c r="Q153" i="7"/>
  <c r="P153" i="7" s="1"/>
  <c r="R153" i="7"/>
  <c r="U153" i="7"/>
  <c r="V153" i="7"/>
  <c r="T153" i="7" s="1"/>
  <c r="Y153" i="7"/>
  <c r="Z153" i="7"/>
  <c r="E154" i="7"/>
  <c r="F154" i="7"/>
  <c r="H154" i="7"/>
  <c r="I154" i="7"/>
  <c r="J154" i="7"/>
  <c r="L154" i="7"/>
  <c r="M154" i="7"/>
  <c r="N154" i="7"/>
  <c r="Q154" i="7"/>
  <c r="R154" i="7"/>
  <c r="U154" i="7"/>
  <c r="V154" i="7"/>
  <c r="Y154" i="7"/>
  <c r="X154" i="7" s="1"/>
  <c r="Z154" i="7"/>
  <c r="E155" i="7"/>
  <c r="F155" i="7"/>
  <c r="I155" i="7"/>
  <c r="J155" i="7"/>
  <c r="H155" i="7" s="1"/>
  <c r="M155" i="7"/>
  <c r="L155" i="7" s="1"/>
  <c r="N155" i="7"/>
  <c r="Q155" i="7"/>
  <c r="P155" i="7" s="1"/>
  <c r="R155" i="7"/>
  <c r="U155" i="7"/>
  <c r="V155" i="7"/>
  <c r="Y155" i="7"/>
  <c r="Z155" i="7"/>
  <c r="X155" i="7" s="1"/>
  <c r="E156" i="7"/>
  <c r="F156" i="7"/>
  <c r="D156" i="7" s="1"/>
  <c r="I156" i="7"/>
  <c r="H156" i="7" s="1"/>
  <c r="J156" i="7"/>
  <c r="M156" i="7"/>
  <c r="N156" i="7"/>
  <c r="L156" i="7" s="1"/>
  <c r="Q156" i="7"/>
  <c r="R156" i="7"/>
  <c r="T156" i="7"/>
  <c r="U156" i="7"/>
  <c r="V156" i="7"/>
  <c r="Y156" i="7"/>
  <c r="X156" i="7" s="1"/>
  <c r="Z156" i="7"/>
  <c r="E157" i="7"/>
  <c r="F157" i="7"/>
  <c r="I157" i="7"/>
  <c r="J157" i="7"/>
  <c r="M157" i="7"/>
  <c r="L157" i="7" s="1"/>
  <c r="N157" i="7"/>
  <c r="Q157" i="7"/>
  <c r="R157" i="7"/>
  <c r="P157" i="7" s="1"/>
  <c r="U157" i="7"/>
  <c r="V157" i="7"/>
  <c r="X157" i="7"/>
  <c r="Y157" i="7"/>
  <c r="Z157" i="7"/>
  <c r="E158" i="7"/>
  <c r="D158" i="7" s="1"/>
  <c r="F158" i="7"/>
  <c r="H158" i="7"/>
  <c r="I158" i="7"/>
  <c r="J158" i="7"/>
  <c r="M158" i="7"/>
  <c r="L158" i="7" s="1"/>
  <c r="N158" i="7"/>
  <c r="Q158" i="7"/>
  <c r="R158" i="7"/>
  <c r="U158" i="7"/>
  <c r="V158" i="7"/>
  <c r="T158" i="7" s="1"/>
  <c r="Y158" i="7"/>
  <c r="X158" i="7" s="1"/>
  <c r="Z158" i="7"/>
  <c r="E159" i="7"/>
  <c r="D159" i="7" s="1"/>
  <c r="F159" i="7"/>
  <c r="H159" i="7"/>
  <c r="I159" i="7"/>
  <c r="J159" i="7"/>
  <c r="M159" i="7"/>
  <c r="L159" i="7" s="1"/>
  <c r="N159" i="7"/>
  <c r="Q159" i="7"/>
  <c r="P159" i="7" s="1"/>
  <c r="R159" i="7"/>
  <c r="U159" i="7"/>
  <c r="T159" i="7" s="1"/>
  <c r="V159" i="7"/>
  <c r="Y159" i="7"/>
  <c r="X159" i="7" s="1"/>
  <c r="Z159" i="7"/>
  <c r="E160" i="7"/>
  <c r="D160" i="7" s="1"/>
  <c r="F160" i="7"/>
  <c r="H160" i="7"/>
  <c r="I160" i="7"/>
  <c r="J160" i="7"/>
  <c r="M160" i="7"/>
  <c r="N160" i="7"/>
  <c r="Q160" i="7"/>
  <c r="P160" i="7" s="1"/>
  <c r="R160" i="7"/>
  <c r="T160" i="7"/>
  <c r="U160" i="7"/>
  <c r="V160" i="7"/>
  <c r="X160" i="7"/>
  <c r="Y160" i="7"/>
  <c r="Z160" i="7"/>
  <c r="D161" i="7"/>
  <c r="E161" i="7"/>
  <c r="F161" i="7"/>
  <c r="I161" i="7"/>
  <c r="J161" i="7"/>
  <c r="M161" i="7"/>
  <c r="N161" i="7"/>
  <c r="L161" i="7" s="1"/>
  <c r="Q161" i="7"/>
  <c r="P161" i="7" s="1"/>
  <c r="R161" i="7"/>
  <c r="U161" i="7"/>
  <c r="V161" i="7"/>
  <c r="T161" i="7" s="1"/>
  <c r="Y161" i="7"/>
  <c r="Z161" i="7"/>
  <c r="E162" i="7"/>
  <c r="F162" i="7"/>
  <c r="D162" i="7" s="1"/>
  <c r="I162" i="7"/>
  <c r="J162" i="7"/>
  <c r="M162" i="7"/>
  <c r="N162" i="7"/>
  <c r="L162" i="7" s="1"/>
  <c r="P162" i="7"/>
  <c r="Q162" i="7"/>
  <c r="R162" i="7"/>
  <c r="U162" i="7"/>
  <c r="V162" i="7"/>
  <c r="Y162" i="7"/>
  <c r="X162" i="7" s="1"/>
  <c r="Z162" i="7"/>
  <c r="E163" i="7"/>
  <c r="F163" i="7"/>
  <c r="I163" i="7"/>
  <c r="J163" i="7"/>
  <c r="H163" i="7" s="1"/>
  <c r="M163" i="7"/>
  <c r="N163" i="7"/>
  <c r="L163" i="7" s="1"/>
  <c r="Q163" i="7"/>
  <c r="R163" i="7"/>
  <c r="U163" i="7"/>
  <c r="T163" i="7" s="1"/>
  <c r="V163" i="7"/>
  <c r="Y163" i="7"/>
  <c r="Z163" i="7"/>
  <c r="E164" i="7"/>
  <c r="F164" i="7"/>
  <c r="I164" i="7"/>
  <c r="J164" i="7"/>
  <c r="L164" i="7"/>
  <c r="M164" i="7"/>
  <c r="N164" i="7"/>
  <c r="Q164" i="7"/>
  <c r="P164" i="7" s="1"/>
  <c r="R164" i="7"/>
  <c r="U164" i="7"/>
  <c r="V164" i="7"/>
  <c r="T164" i="7" s="1"/>
  <c r="Y164" i="7"/>
  <c r="Z164" i="7"/>
  <c r="E165" i="7"/>
  <c r="F165" i="7"/>
  <c r="H165" i="7"/>
  <c r="I165" i="7"/>
  <c r="J165" i="7"/>
  <c r="L165" i="7"/>
  <c r="M165" i="7"/>
  <c r="N165" i="7"/>
  <c r="Q165" i="7"/>
  <c r="P165" i="7" s="1"/>
  <c r="R165" i="7"/>
  <c r="U165" i="7"/>
  <c r="V165" i="7"/>
  <c r="Y165" i="7"/>
  <c r="Z165" i="7"/>
  <c r="X165" i="7" s="1"/>
  <c r="E166" i="7"/>
  <c r="F166" i="7"/>
  <c r="I166" i="7"/>
  <c r="J166" i="7"/>
  <c r="M166" i="7"/>
  <c r="L166" i="7" s="1"/>
  <c r="N166" i="7"/>
  <c r="Q166" i="7"/>
  <c r="R166" i="7"/>
  <c r="U166" i="7"/>
  <c r="T166" i="7" s="1"/>
  <c r="V166" i="7"/>
  <c r="Y166" i="7"/>
  <c r="Z166" i="7"/>
  <c r="E167" i="7"/>
  <c r="D167" i="7" s="1"/>
  <c r="F167" i="7"/>
  <c r="H167" i="7"/>
  <c r="I167" i="7"/>
  <c r="J167" i="7"/>
  <c r="M167" i="7"/>
  <c r="N167" i="7"/>
  <c r="L167" i="7" s="1"/>
  <c r="P167" i="7"/>
  <c r="Q167" i="7"/>
  <c r="R167" i="7"/>
  <c r="U167" i="7"/>
  <c r="V167" i="7"/>
  <c r="T167" i="7" s="1"/>
  <c r="Y167" i="7"/>
  <c r="Z167" i="7"/>
  <c r="E168" i="7"/>
  <c r="F168" i="7"/>
  <c r="I168" i="7"/>
  <c r="H168" i="7" s="1"/>
  <c r="J168" i="7"/>
  <c r="M168" i="7"/>
  <c r="N168" i="7"/>
  <c r="Q168" i="7"/>
  <c r="R168" i="7"/>
  <c r="U168" i="7"/>
  <c r="V168" i="7"/>
  <c r="Y168" i="7"/>
  <c r="Z168" i="7"/>
  <c r="E169" i="7"/>
  <c r="F169" i="7"/>
  <c r="D169" i="7" s="1"/>
  <c r="I169" i="7"/>
  <c r="J169" i="7"/>
  <c r="M169" i="7"/>
  <c r="L169" i="7" s="1"/>
  <c r="N169" i="7"/>
  <c r="Q169" i="7"/>
  <c r="R169" i="7"/>
  <c r="U169" i="7"/>
  <c r="V169" i="7"/>
  <c r="Y169" i="7"/>
  <c r="X169" i="7" s="1"/>
  <c r="Z169" i="7"/>
  <c r="E170" i="7"/>
  <c r="F170" i="7"/>
  <c r="I170" i="7"/>
  <c r="H170" i="7" s="1"/>
  <c r="J170" i="7"/>
  <c r="M170" i="7"/>
  <c r="N170" i="7"/>
  <c r="Q170" i="7"/>
  <c r="R170" i="7"/>
  <c r="P170" i="7" s="1"/>
  <c r="U170" i="7"/>
  <c r="V170" i="7"/>
  <c r="T170" i="7" s="1"/>
  <c r="X170" i="7"/>
  <c r="Y170" i="7"/>
  <c r="Z170" i="7"/>
  <c r="E171" i="7"/>
  <c r="D171" i="7" s="1"/>
  <c r="F171" i="7"/>
  <c r="H171" i="7"/>
  <c r="I171" i="7"/>
  <c r="J171" i="7"/>
  <c r="M171" i="7"/>
  <c r="N171" i="7"/>
  <c r="L171" i="7" s="1"/>
  <c r="Q171" i="7"/>
  <c r="R171" i="7"/>
  <c r="U171" i="7"/>
  <c r="T171" i="7" s="1"/>
  <c r="V171" i="7"/>
  <c r="Y171" i="7"/>
  <c r="X171" i="7" s="1"/>
  <c r="Z171" i="7"/>
  <c r="E172" i="7"/>
  <c r="F172" i="7"/>
  <c r="D172" i="7" s="1"/>
  <c r="I172" i="7"/>
  <c r="H172" i="7" s="1"/>
  <c r="J172" i="7"/>
  <c r="M172" i="7"/>
  <c r="L172" i="7" s="1"/>
  <c r="N172" i="7"/>
  <c r="Q172" i="7"/>
  <c r="P172" i="7" s="1"/>
  <c r="R172" i="7"/>
  <c r="U172" i="7"/>
  <c r="V172" i="7"/>
  <c r="T172" i="7" s="1"/>
  <c r="Y172" i="7"/>
  <c r="X172" i="7" s="1"/>
  <c r="Z172" i="7"/>
  <c r="E173" i="7"/>
  <c r="F173" i="7"/>
  <c r="I173" i="7"/>
  <c r="J173" i="7"/>
  <c r="H173" i="7" s="1"/>
  <c r="M173" i="7"/>
  <c r="N173" i="7"/>
  <c r="P173" i="7"/>
  <c r="Q173" i="7"/>
  <c r="R173" i="7"/>
  <c r="U173" i="7"/>
  <c r="V173" i="7"/>
  <c r="Y173" i="7"/>
  <c r="X173" i="7" s="1"/>
  <c r="Z173" i="7"/>
  <c r="D174" i="7"/>
  <c r="E174" i="7"/>
  <c r="F174" i="7"/>
  <c r="H174" i="7"/>
  <c r="I174" i="7"/>
  <c r="J174" i="7"/>
  <c r="M174" i="7"/>
  <c r="L174" i="7" s="1"/>
  <c r="N174" i="7"/>
  <c r="Q174" i="7"/>
  <c r="R174" i="7"/>
  <c r="U174" i="7"/>
  <c r="T174" i="7" s="1"/>
  <c r="V174" i="7"/>
  <c r="Y174" i="7"/>
  <c r="Z174" i="7"/>
  <c r="X174" i="7" s="1"/>
  <c r="E175" i="7"/>
  <c r="D175" i="7" s="1"/>
  <c r="F175" i="7"/>
  <c r="I175" i="7"/>
  <c r="H175" i="7" s="1"/>
  <c r="J175" i="7"/>
  <c r="M175" i="7"/>
  <c r="N175" i="7"/>
  <c r="Q175" i="7"/>
  <c r="R175" i="7"/>
  <c r="T175" i="7"/>
  <c r="U175" i="7"/>
  <c r="V175" i="7"/>
  <c r="Y175" i="7"/>
  <c r="Z175" i="7"/>
  <c r="E176" i="7"/>
  <c r="F176" i="7"/>
  <c r="D176" i="7" s="1"/>
  <c r="I176" i="7"/>
  <c r="H176" i="7" s="1"/>
  <c r="J176" i="7"/>
  <c r="M176" i="7"/>
  <c r="N176" i="7"/>
  <c r="Q176" i="7"/>
  <c r="R176" i="7"/>
  <c r="U176" i="7"/>
  <c r="T176" i="7" s="1"/>
  <c r="V176" i="7"/>
  <c r="X176" i="7"/>
  <c r="Y176" i="7"/>
  <c r="Z176" i="7"/>
  <c r="E177" i="7"/>
  <c r="F177" i="7"/>
  <c r="D177" i="7" s="1"/>
  <c r="I177" i="7"/>
  <c r="J177" i="7"/>
  <c r="H177" i="7" s="1"/>
  <c r="M177" i="7"/>
  <c r="N177" i="7"/>
  <c r="P177" i="7"/>
  <c r="Q177" i="7"/>
  <c r="R177" i="7"/>
  <c r="U177" i="7"/>
  <c r="V177" i="7"/>
  <c r="Y177" i="7"/>
  <c r="Z177" i="7"/>
  <c r="E178" i="7"/>
  <c r="F178" i="7"/>
  <c r="I178" i="7"/>
  <c r="H178" i="7" s="1"/>
  <c r="J178" i="7"/>
  <c r="M178" i="7"/>
  <c r="N178" i="7"/>
  <c r="Q178" i="7"/>
  <c r="P178" i="7" s="1"/>
  <c r="R178" i="7"/>
  <c r="U178" i="7"/>
  <c r="T178" i="7" s="1"/>
  <c r="V178" i="7"/>
  <c r="Y178" i="7"/>
  <c r="Z178" i="7"/>
  <c r="E179" i="7"/>
  <c r="F179" i="7"/>
  <c r="I179" i="7"/>
  <c r="J179" i="7"/>
  <c r="M179" i="7"/>
  <c r="L179" i="7" s="1"/>
  <c r="N179" i="7"/>
  <c r="P179" i="7"/>
  <c r="Q179" i="7"/>
  <c r="R179" i="7"/>
  <c r="T179" i="7"/>
  <c r="U179" i="7"/>
  <c r="V179" i="7"/>
  <c r="Y179" i="7"/>
  <c r="Z179" i="7"/>
  <c r="E180" i="7"/>
  <c r="F180" i="7"/>
  <c r="D180" i="7" s="1"/>
  <c r="I180" i="7"/>
  <c r="J180" i="7"/>
  <c r="H180" i="7" s="1"/>
  <c r="M180" i="7"/>
  <c r="L180" i="7" s="1"/>
  <c r="N180" i="7"/>
  <c r="Q180" i="7"/>
  <c r="R180" i="7"/>
  <c r="P180" i="7" s="1"/>
  <c r="U180" i="7"/>
  <c r="V180" i="7"/>
  <c r="Y180" i="7"/>
  <c r="Z180" i="7"/>
  <c r="X180" i="7" s="1"/>
  <c r="E181" i="7"/>
  <c r="D181" i="7" s="1"/>
  <c r="F181" i="7"/>
  <c r="I181" i="7"/>
  <c r="J181" i="7"/>
  <c r="L181" i="7"/>
  <c r="M181" i="7"/>
  <c r="N181" i="7"/>
  <c r="P181" i="7"/>
  <c r="Q181" i="7"/>
  <c r="R181" i="7"/>
  <c r="U181" i="7"/>
  <c r="V181" i="7"/>
  <c r="Y181" i="7"/>
  <c r="X181" i="7" s="1"/>
  <c r="Z181" i="7"/>
  <c r="E182" i="7"/>
  <c r="F182" i="7"/>
  <c r="I182" i="7"/>
  <c r="J182" i="7"/>
  <c r="M182" i="7"/>
  <c r="L182" i="7" s="1"/>
  <c r="N182" i="7"/>
  <c r="Q182" i="7"/>
  <c r="R182" i="7"/>
  <c r="T182" i="7"/>
  <c r="U182" i="7"/>
  <c r="V182" i="7"/>
  <c r="Y182" i="7"/>
  <c r="Z182" i="7"/>
  <c r="X182" i="7" s="1"/>
  <c r="E183" i="7"/>
  <c r="F183" i="7"/>
  <c r="I183" i="7"/>
  <c r="J183" i="7"/>
  <c r="M183" i="7"/>
  <c r="N183" i="7"/>
  <c r="Q183" i="7"/>
  <c r="P183" i="7" s="1"/>
  <c r="R183" i="7"/>
  <c r="U183" i="7"/>
  <c r="V183" i="7"/>
  <c r="T183" i="7" s="1"/>
  <c r="Y183" i="7"/>
  <c r="X183" i="7" s="1"/>
  <c r="Z183" i="7"/>
  <c r="E184" i="7"/>
  <c r="F184" i="7"/>
  <c r="H184" i="7"/>
  <c r="I184" i="7"/>
  <c r="J184" i="7"/>
  <c r="M184" i="7"/>
  <c r="N184" i="7"/>
  <c r="Q184" i="7"/>
  <c r="R184" i="7"/>
  <c r="U184" i="7"/>
  <c r="V184" i="7"/>
  <c r="Y184" i="7"/>
  <c r="X184" i="7" s="1"/>
  <c r="Z184" i="7"/>
  <c r="E185" i="7"/>
  <c r="D185" i="7" s="1"/>
  <c r="F185" i="7"/>
  <c r="I185" i="7"/>
  <c r="J185" i="7"/>
  <c r="H185" i="7" s="1"/>
  <c r="M185" i="7"/>
  <c r="L185" i="7" s="1"/>
  <c r="N185" i="7"/>
  <c r="Q185" i="7"/>
  <c r="R185" i="7"/>
  <c r="P185" i="7" s="1"/>
  <c r="U185" i="7"/>
  <c r="V185" i="7"/>
  <c r="Y185" i="7"/>
  <c r="Z185" i="7"/>
  <c r="X185" i="7" s="1"/>
  <c r="E186" i="7"/>
  <c r="F186" i="7"/>
  <c r="I186" i="7"/>
  <c r="H186" i="7" s="1"/>
  <c r="J186" i="7"/>
  <c r="M186" i="7"/>
  <c r="L186" i="7" s="1"/>
  <c r="N186" i="7"/>
  <c r="Q186" i="7"/>
  <c r="P186" i="7" s="1"/>
  <c r="R186" i="7"/>
  <c r="U186" i="7"/>
  <c r="V186" i="7"/>
  <c r="Y186" i="7"/>
  <c r="X186" i="7" s="1"/>
  <c r="Z186" i="7"/>
  <c r="E187" i="7"/>
  <c r="F187" i="7"/>
  <c r="I187" i="7"/>
  <c r="J187" i="7"/>
  <c r="H187" i="7" s="1"/>
  <c r="M187" i="7"/>
  <c r="L187" i="7" s="1"/>
  <c r="N187" i="7"/>
  <c r="Q187" i="7"/>
  <c r="P187" i="7" s="1"/>
  <c r="R187" i="7"/>
  <c r="U187" i="7"/>
  <c r="V187" i="7"/>
  <c r="Y187" i="7"/>
  <c r="Z187" i="7"/>
  <c r="X187" i="7" s="1"/>
  <c r="E188" i="7"/>
  <c r="F188" i="7"/>
  <c r="D188" i="7" s="1"/>
  <c r="I188" i="7"/>
  <c r="J188" i="7"/>
  <c r="M188" i="7"/>
  <c r="N188" i="7"/>
  <c r="L188" i="7" s="1"/>
  <c r="Q188" i="7"/>
  <c r="R188" i="7"/>
  <c r="U188" i="7"/>
  <c r="V188" i="7"/>
  <c r="Y188" i="7"/>
  <c r="Z188" i="7"/>
  <c r="E189" i="7"/>
  <c r="D189" i="7" s="1"/>
  <c r="F189" i="7"/>
  <c r="I189" i="7"/>
  <c r="J189" i="7"/>
  <c r="L189" i="7"/>
  <c r="M189" i="7"/>
  <c r="N189" i="7"/>
  <c r="P189" i="7"/>
  <c r="Q189" i="7"/>
  <c r="R189" i="7"/>
  <c r="U189" i="7"/>
  <c r="V189" i="7"/>
  <c r="X189" i="7"/>
  <c r="Y189" i="7"/>
  <c r="Z189" i="7"/>
  <c r="E190" i="7"/>
  <c r="F190" i="7"/>
  <c r="D190" i="7" s="1"/>
  <c r="I190" i="7"/>
  <c r="J190" i="7"/>
  <c r="M190" i="7"/>
  <c r="N190" i="7"/>
  <c r="Q190" i="7"/>
  <c r="R190" i="7"/>
  <c r="U190" i="7"/>
  <c r="V190" i="7"/>
  <c r="Y190" i="7"/>
  <c r="X190" i="7" s="1"/>
  <c r="Z190" i="7"/>
  <c r="E191" i="7"/>
  <c r="F191" i="7"/>
  <c r="H191" i="7"/>
  <c r="I191" i="7"/>
  <c r="J191" i="7"/>
  <c r="M191" i="7"/>
  <c r="N191" i="7"/>
  <c r="L191" i="7" s="1"/>
  <c r="Q191" i="7"/>
  <c r="R191" i="7"/>
  <c r="U191" i="7"/>
  <c r="T191" i="7" s="1"/>
  <c r="V191" i="7"/>
  <c r="X191" i="7"/>
  <c r="Y191" i="7"/>
  <c r="Z191" i="7"/>
  <c r="D192" i="7"/>
  <c r="E192" i="7"/>
  <c r="F192" i="7"/>
  <c r="H192" i="7"/>
  <c r="I192" i="7"/>
  <c r="J192" i="7"/>
  <c r="M192" i="7"/>
  <c r="N192" i="7"/>
  <c r="Q192" i="7"/>
  <c r="R192" i="7"/>
  <c r="U192" i="7"/>
  <c r="V192" i="7"/>
  <c r="Y192" i="7"/>
  <c r="Z192" i="7"/>
  <c r="X192" i="7" s="1"/>
  <c r="E193" i="7"/>
  <c r="D193" i="7" s="1"/>
  <c r="F193" i="7"/>
  <c r="I193" i="7"/>
  <c r="J193" i="7"/>
  <c r="M193" i="7"/>
  <c r="N193" i="7"/>
  <c r="Q193" i="7"/>
  <c r="R193" i="7"/>
  <c r="U193" i="7"/>
  <c r="V193" i="7"/>
  <c r="T193" i="7" s="1"/>
  <c r="Y193" i="7"/>
  <c r="Z193" i="7"/>
  <c r="E194" i="7"/>
  <c r="F194" i="7"/>
  <c r="I194" i="7"/>
  <c r="H194" i="7" s="1"/>
  <c r="J194" i="7"/>
  <c r="M194" i="7"/>
  <c r="N194" i="7"/>
  <c r="Q194" i="7"/>
  <c r="R194" i="7"/>
  <c r="T194" i="7"/>
  <c r="U194" i="7"/>
  <c r="V194" i="7"/>
  <c r="Y194" i="7"/>
  <c r="Z194" i="7"/>
  <c r="X194" i="7" s="1"/>
  <c r="E195" i="7"/>
  <c r="F195" i="7"/>
  <c r="I195" i="7"/>
  <c r="J195" i="7"/>
  <c r="M195" i="7"/>
  <c r="N195" i="7"/>
  <c r="L195" i="7" s="1"/>
  <c r="Q195" i="7"/>
  <c r="R195" i="7"/>
  <c r="U195" i="7"/>
  <c r="T195" i="7" s="1"/>
  <c r="V195" i="7"/>
  <c r="Y195" i="7"/>
  <c r="Z195" i="7"/>
  <c r="E196" i="7"/>
  <c r="F196" i="7"/>
  <c r="I196" i="7"/>
  <c r="H196" i="7" s="1"/>
  <c r="J196" i="7"/>
  <c r="M196" i="7"/>
  <c r="N196" i="7"/>
  <c r="Q196" i="7"/>
  <c r="R196" i="7"/>
  <c r="P196" i="7" s="1"/>
  <c r="U196" i="7"/>
  <c r="V196" i="7"/>
  <c r="T196" i="7" s="1"/>
  <c r="Y196" i="7"/>
  <c r="Z196" i="7"/>
  <c r="E197" i="7"/>
  <c r="D197" i="7" s="1"/>
  <c r="F197" i="7"/>
  <c r="I197" i="7"/>
  <c r="J197" i="7"/>
  <c r="L197" i="7"/>
  <c r="M197" i="7"/>
  <c r="N197" i="7"/>
  <c r="Q197" i="7"/>
  <c r="R197" i="7"/>
  <c r="U197" i="7"/>
  <c r="V197" i="7"/>
  <c r="Y197" i="7"/>
  <c r="Z197" i="7"/>
  <c r="X197" i="7" s="1"/>
  <c r="E198" i="7"/>
  <c r="F198" i="7"/>
  <c r="D198" i="7" s="1"/>
  <c r="I198" i="7"/>
  <c r="J198" i="7"/>
  <c r="M198" i="7"/>
  <c r="L198" i="7" s="1"/>
  <c r="N198" i="7"/>
  <c r="Q198" i="7"/>
  <c r="R198" i="7"/>
  <c r="U198" i="7"/>
  <c r="V198" i="7"/>
  <c r="Y198" i="7"/>
  <c r="X198" i="7" s="1"/>
  <c r="Z198" i="7"/>
  <c r="E199" i="7"/>
  <c r="F199" i="7"/>
  <c r="I199" i="7"/>
  <c r="J199" i="7"/>
  <c r="M199" i="7"/>
  <c r="L199" i="7" s="1"/>
  <c r="N199" i="7"/>
  <c r="Q199" i="7"/>
  <c r="R199" i="7"/>
  <c r="U199" i="7"/>
  <c r="T199" i="7" s="1"/>
  <c r="V199" i="7"/>
  <c r="Y199" i="7"/>
  <c r="Z199" i="7"/>
  <c r="E200" i="7"/>
  <c r="D200" i="7" s="1"/>
  <c r="F200" i="7"/>
  <c r="H200" i="7"/>
  <c r="I200" i="7"/>
  <c r="J200" i="7"/>
  <c r="M200" i="7"/>
  <c r="L200" i="7" s="1"/>
  <c r="N200" i="7"/>
  <c r="Q200" i="7"/>
  <c r="P200" i="7" s="1"/>
  <c r="R200" i="7"/>
  <c r="U200" i="7"/>
  <c r="V200" i="7"/>
  <c r="Y200" i="7"/>
  <c r="Z200" i="7"/>
  <c r="E201" i="7"/>
  <c r="F201" i="7"/>
  <c r="I201" i="7"/>
  <c r="J201" i="7"/>
  <c r="H201" i="7" s="1"/>
  <c r="M201" i="7"/>
  <c r="L201" i="7" s="1"/>
  <c r="N201" i="7"/>
  <c r="Q201" i="7"/>
  <c r="P201" i="7" s="1"/>
  <c r="R201" i="7"/>
  <c r="U201" i="7"/>
  <c r="T201" i="7" s="1"/>
  <c r="V201" i="7"/>
  <c r="Y201" i="7"/>
  <c r="Z201" i="7"/>
  <c r="E202" i="7"/>
  <c r="F202" i="7"/>
  <c r="D202" i="7" s="1"/>
  <c r="I202" i="7"/>
  <c r="J202" i="7"/>
  <c r="H202" i="7" s="1"/>
  <c r="M202" i="7"/>
  <c r="N202" i="7"/>
  <c r="L202" i="7" s="1"/>
  <c r="Q202" i="7"/>
  <c r="P202" i="7" s="1"/>
  <c r="R202" i="7"/>
  <c r="U202" i="7"/>
  <c r="V202" i="7"/>
  <c r="Y202" i="7"/>
  <c r="Z202" i="7"/>
  <c r="E203" i="7"/>
  <c r="F203" i="7"/>
  <c r="I203" i="7"/>
  <c r="H203" i="7" s="1"/>
  <c r="J203" i="7"/>
  <c r="M203" i="7"/>
  <c r="N203" i="7"/>
  <c r="P203" i="7"/>
  <c r="Q203" i="7"/>
  <c r="R203" i="7"/>
  <c r="U203" i="7"/>
  <c r="T203" i="7" s="1"/>
  <c r="V203" i="7"/>
  <c r="Y203" i="7"/>
  <c r="Z203" i="7"/>
  <c r="X203" i="7" s="1"/>
  <c r="E204" i="7"/>
  <c r="F204" i="7"/>
  <c r="I204" i="7"/>
  <c r="J204" i="7"/>
  <c r="H204" i="7" s="1"/>
  <c r="L204" i="7"/>
  <c r="M204" i="7"/>
  <c r="N204" i="7"/>
  <c r="P204" i="7"/>
  <c r="Q204" i="7"/>
  <c r="R204" i="7"/>
  <c r="U204" i="7"/>
  <c r="T204" i="7" s="1"/>
  <c r="V204" i="7"/>
  <c r="Y204" i="7"/>
  <c r="Z204" i="7"/>
  <c r="E205" i="7"/>
  <c r="D205" i="7" s="1"/>
  <c r="F205" i="7"/>
  <c r="I205" i="7"/>
  <c r="J205" i="7"/>
  <c r="L205" i="7"/>
  <c r="M205" i="7"/>
  <c r="N205" i="7"/>
  <c r="P205" i="7"/>
  <c r="Q205" i="7"/>
  <c r="R205" i="7"/>
  <c r="U205" i="7"/>
  <c r="V205" i="7"/>
  <c r="Y205" i="7"/>
  <c r="X205" i="7" s="1"/>
  <c r="Z205" i="7"/>
  <c r="E206" i="7"/>
  <c r="F206" i="7"/>
  <c r="D206" i="7" s="1"/>
  <c r="I206" i="7"/>
  <c r="J206" i="7"/>
  <c r="H206" i="7" s="1"/>
  <c r="L206" i="7"/>
  <c r="M206" i="7"/>
  <c r="N206" i="7"/>
  <c r="Q206" i="7"/>
  <c r="R206" i="7"/>
  <c r="U206" i="7"/>
  <c r="V206" i="7"/>
  <c r="T206" i="7" s="1"/>
  <c r="Y206" i="7"/>
  <c r="X206" i="7" s="1"/>
  <c r="Z206" i="7"/>
  <c r="E207" i="7"/>
  <c r="F207" i="7"/>
  <c r="D207" i="7" s="1"/>
  <c r="I207" i="7"/>
  <c r="J207" i="7"/>
  <c r="M207" i="7"/>
  <c r="N207" i="7"/>
  <c r="Q207" i="7"/>
  <c r="P207" i="7" s="1"/>
  <c r="R207" i="7"/>
  <c r="U207" i="7"/>
  <c r="V207" i="7"/>
  <c r="X207" i="7"/>
  <c r="Y207" i="7"/>
  <c r="Z207" i="7"/>
  <c r="E208" i="7"/>
  <c r="F208" i="7"/>
  <c r="I208" i="7"/>
  <c r="H208" i="7" s="1"/>
  <c r="J208" i="7"/>
  <c r="M208" i="7"/>
  <c r="N208" i="7"/>
  <c r="Q208" i="7"/>
  <c r="P208" i="7" s="1"/>
  <c r="R208" i="7"/>
  <c r="T208" i="7"/>
  <c r="U208" i="7"/>
  <c r="V208" i="7"/>
  <c r="Y208" i="7"/>
  <c r="X208" i="7" s="1"/>
  <c r="Z208" i="7"/>
  <c r="E209" i="7"/>
  <c r="D209" i="7" s="1"/>
  <c r="F209" i="7"/>
  <c r="I209" i="7"/>
  <c r="J209" i="7"/>
  <c r="H209" i="7" s="1"/>
  <c r="M209" i="7"/>
  <c r="N209" i="7"/>
  <c r="Q209" i="7"/>
  <c r="R209" i="7"/>
  <c r="U209" i="7"/>
  <c r="V209" i="7"/>
  <c r="Y209" i="7"/>
  <c r="Z209" i="7"/>
  <c r="E210" i="7"/>
  <c r="D210" i="7" s="1"/>
  <c r="F210" i="7"/>
  <c r="I210" i="7"/>
  <c r="J210" i="7"/>
  <c r="M210" i="7"/>
  <c r="L210" i="7" s="1"/>
  <c r="N210" i="7"/>
  <c r="Q210" i="7"/>
  <c r="R210" i="7"/>
  <c r="U210" i="7"/>
  <c r="T210" i="7" s="1"/>
  <c r="V210" i="7"/>
  <c r="Y210" i="7"/>
  <c r="Z210" i="7"/>
  <c r="E211" i="7"/>
  <c r="F211" i="7"/>
  <c r="I211" i="7"/>
  <c r="J211" i="7"/>
  <c r="H211" i="7" s="1"/>
  <c r="M211" i="7"/>
  <c r="N211" i="7"/>
  <c r="Q211" i="7"/>
  <c r="R211" i="7"/>
  <c r="U211" i="7"/>
  <c r="T211" i="7" s="1"/>
  <c r="V211" i="7"/>
  <c r="Y211" i="7"/>
  <c r="Z211" i="7"/>
  <c r="X211" i="7" s="1"/>
  <c r="E212" i="7"/>
  <c r="F212" i="7"/>
  <c r="I212" i="7"/>
  <c r="J212" i="7"/>
  <c r="M212" i="7"/>
  <c r="N212" i="7"/>
  <c r="P212" i="7"/>
  <c r="Q212" i="7"/>
  <c r="R212" i="7"/>
  <c r="U212" i="7"/>
  <c r="V212" i="7"/>
  <c r="T212" i="7" s="1"/>
  <c r="Y212" i="7"/>
  <c r="Z212" i="7"/>
  <c r="E213" i="7"/>
  <c r="D213" i="7" s="1"/>
  <c r="F213" i="7"/>
  <c r="I213" i="7"/>
  <c r="J213" i="7"/>
  <c r="L213" i="7"/>
  <c r="M213" i="7"/>
  <c r="N213" i="7"/>
  <c r="Q213" i="7"/>
  <c r="P213" i="7" s="1"/>
  <c r="R213" i="7"/>
  <c r="U213" i="7"/>
  <c r="T213" i="7" s="1"/>
  <c r="V213" i="7"/>
  <c r="Y213" i="7"/>
  <c r="X213" i="7" s="1"/>
  <c r="Z213" i="7"/>
  <c r="E214" i="7"/>
  <c r="F214" i="7"/>
  <c r="I214" i="7"/>
  <c r="J214" i="7"/>
  <c r="M214" i="7"/>
  <c r="N214" i="7"/>
  <c r="Q214" i="7"/>
  <c r="R214" i="7"/>
  <c r="P214" i="7" s="1"/>
  <c r="U214" i="7"/>
  <c r="T214" i="7" s="1"/>
  <c r="V214" i="7"/>
  <c r="X214" i="7"/>
  <c r="Y214" i="7"/>
  <c r="Z214" i="7"/>
  <c r="E215" i="7"/>
  <c r="D215" i="7" s="1"/>
  <c r="F215" i="7"/>
  <c r="I215" i="7"/>
  <c r="J215" i="7"/>
  <c r="M215" i="7"/>
  <c r="N215" i="7"/>
  <c r="Q215" i="7"/>
  <c r="R215" i="7"/>
  <c r="P215" i="7" s="1"/>
  <c r="U215" i="7"/>
  <c r="V215" i="7"/>
  <c r="Y215" i="7"/>
  <c r="Z215" i="7"/>
  <c r="E216" i="7"/>
  <c r="D216" i="7" s="1"/>
  <c r="F216" i="7"/>
  <c r="I216" i="7"/>
  <c r="H216" i="7" s="1"/>
  <c r="J216" i="7"/>
  <c r="M216" i="7"/>
  <c r="N216" i="7"/>
  <c r="Q216" i="7"/>
  <c r="P216" i="7" s="1"/>
  <c r="R216" i="7"/>
  <c r="U216" i="7"/>
  <c r="T216" i="7" s="1"/>
  <c r="V216" i="7"/>
  <c r="Y216" i="7"/>
  <c r="Z216" i="7"/>
  <c r="D217" i="7"/>
  <c r="E217" i="7"/>
  <c r="F217" i="7"/>
  <c r="I217" i="7"/>
  <c r="J217" i="7"/>
  <c r="M217" i="7"/>
  <c r="L217" i="7" s="1"/>
  <c r="N217" i="7"/>
  <c r="Q217" i="7"/>
  <c r="P217" i="7" s="1"/>
  <c r="R217" i="7"/>
  <c r="U217" i="7"/>
  <c r="V217" i="7"/>
  <c r="Y217" i="7"/>
  <c r="Z217" i="7"/>
  <c r="E218" i="7"/>
  <c r="F218" i="7"/>
  <c r="I218" i="7"/>
  <c r="J218" i="7"/>
  <c r="M218" i="7"/>
  <c r="N218" i="7"/>
  <c r="Q218" i="7"/>
  <c r="R218" i="7"/>
  <c r="U218" i="7"/>
  <c r="T218" i="7" s="1"/>
  <c r="V218" i="7"/>
  <c r="X218" i="7"/>
  <c r="Y218" i="7"/>
  <c r="Z218" i="7"/>
  <c r="E219" i="7"/>
  <c r="D219" i="7" s="1"/>
  <c r="F219" i="7"/>
  <c r="I219" i="7"/>
  <c r="H219" i="7" s="1"/>
  <c r="J219" i="7"/>
  <c r="M219" i="7"/>
  <c r="N219" i="7"/>
  <c r="P219" i="7"/>
  <c r="Q219" i="7"/>
  <c r="R219" i="7"/>
  <c r="U219" i="7"/>
  <c r="V219" i="7"/>
  <c r="Y219" i="7"/>
  <c r="Z219" i="7"/>
  <c r="X219" i="7" s="1"/>
  <c r="E220" i="7"/>
  <c r="D220" i="7" s="1"/>
  <c r="F220" i="7"/>
  <c r="I220" i="7"/>
  <c r="H220" i="7" s="1"/>
  <c r="J220" i="7"/>
  <c r="M220" i="7"/>
  <c r="L220" i="7" s="1"/>
  <c r="N220" i="7"/>
  <c r="Q220" i="7"/>
  <c r="P220" i="7" s="1"/>
  <c r="R220" i="7"/>
  <c r="U220" i="7"/>
  <c r="V220" i="7"/>
  <c r="Y220" i="7"/>
  <c r="Z220" i="7"/>
  <c r="X220" i="7" s="1"/>
  <c r="E221" i="7"/>
  <c r="F221" i="7"/>
  <c r="I221" i="7"/>
  <c r="J221" i="7"/>
  <c r="H221" i="7" s="1"/>
  <c r="M221" i="7"/>
  <c r="L221" i="7" s="1"/>
  <c r="N221" i="7"/>
  <c r="Q221" i="7"/>
  <c r="P221" i="7" s="1"/>
  <c r="R221" i="7"/>
  <c r="U221" i="7"/>
  <c r="V221" i="7"/>
  <c r="Y221" i="7"/>
  <c r="X221" i="7" s="1"/>
  <c r="Z221" i="7"/>
  <c r="E222" i="7"/>
  <c r="F222" i="7"/>
  <c r="I222" i="7"/>
  <c r="J222" i="7"/>
  <c r="M222" i="7"/>
  <c r="N222" i="7"/>
  <c r="L222" i="7" s="1"/>
  <c r="Q222" i="7"/>
  <c r="R222" i="7"/>
  <c r="U222" i="7"/>
  <c r="V222" i="7"/>
  <c r="Y222" i="7"/>
  <c r="Z222" i="7"/>
  <c r="E223" i="7"/>
  <c r="D223" i="7" s="1"/>
  <c r="F223" i="7"/>
  <c r="I223" i="7"/>
  <c r="H223" i="7" s="1"/>
  <c r="J223" i="7"/>
  <c r="M223" i="7"/>
  <c r="N223" i="7"/>
  <c r="Q223" i="7"/>
  <c r="R223" i="7"/>
  <c r="U223" i="7"/>
  <c r="V223" i="7"/>
  <c r="Y223" i="7"/>
  <c r="Z223" i="7"/>
  <c r="E224" i="7"/>
  <c r="F224" i="7"/>
  <c r="I224" i="7"/>
  <c r="H224" i="7" s="1"/>
  <c r="J224" i="7"/>
  <c r="M224" i="7"/>
  <c r="N224" i="7"/>
  <c r="Q224" i="7"/>
  <c r="R224" i="7"/>
  <c r="U224" i="7"/>
  <c r="V224" i="7"/>
  <c r="Y224" i="7"/>
  <c r="Z224" i="7"/>
  <c r="E225" i="7"/>
  <c r="F225" i="7"/>
  <c r="I225" i="7"/>
  <c r="J225" i="7"/>
  <c r="M225" i="7"/>
  <c r="N225" i="7"/>
  <c r="Q225" i="7"/>
  <c r="R225" i="7"/>
  <c r="U225" i="7"/>
  <c r="V225" i="7"/>
  <c r="T225" i="7" s="1"/>
  <c r="Y225" i="7"/>
  <c r="X225" i="7" s="1"/>
  <c r="Z225" i="7"/>
  <c r="E226" i="7"/>
  <c r="F226" i="7"/>
  <c r="I226" i="7"/>
  <c r="H226" i="7" s="1"/>
  <c r="J226" i="7"/>
  <c r="M226" i="7"/>
  <c r="N226" i="7"/>
  <c r="Q226" i="7"/>
  <c r="P226" i="7" s="1"/>
  <c r="R226" i="7"/>
  <c r="U226" i="7"/>
  <c r="T226" i="7" s="1"/>
  <c r="V226" i="7"/>
  <c r="Y226" i="7"/>
  <c r="Z226" i="7"/>
  <c r="E227" i="7"/>
  <c r="F227" i="7"/>
  <c r="I227" i="7"/>
  <c r="J227" i="7"/>
  <c r="M227" i="7"/>
  <c r="N227" i="7"/>
  <c r="Q227" i="7"/>
  <c r="R227" i="7"/>
  <c r="T227" i="7"/>
  <c r="U227" i="7"/>
  <c r="V227" i="7"/>
  <c r="Y227" i="7"/>
  <c r="Z227" i="7"/>
  <c r="X227" i="7" s="1"/>
  <c r="E228" i="7"/>
  <c r="D228" i="7" s="1"/>
  <c r="F228" i="7"/>
  <c r="I228" i="7"/>
  <c r="J228" i="7"/>
  <c r="M228" i="7"/>
  <c r="N228" i="7"/>
  <c r="L228" i="7" s="1"/>
  <c r="Q228" i="7"/>
  <c r="P228" i="7" s="1"/>
  <c r="R228" i="7"/>
  <c r="T228" i="7"/>
  <c r="U228" i="7"/>
  <c r="V228" i="7"/>
  <c r="Y228" i="7"/>
  <c r="X228" i="7" s="1"/>
  <c r="Z228" i="7"/>
  <c r="E229" i="7"/>
  <c r="F229" i="7"/>
  <c r="I229" i="7"/>
  <c r="J229" i="7"/>
  <c r="M229" i="7"/>
  <c r="L229" i="7" s="1"/>
  <c r="N229" i="7"/>
  <c r="P229" i="7"/>
  <c r="Q229" i="7"/>
  <c r="R229" i="7"/>
  <c r="U229" i="7"/>
  <c r="T229" i="7" s="1"/>
  <c r="V229" i="7"/>
  <c r="X229" i="7"/>
  <c r="Y229" i="7"/>
  <c r="Z229" i="7"/>
  <c r="E230" i="7"/>
  <c r="D230" i="7" s="1"/>
  <c r="F230" i="7"/>
  <c r="I230" i="7"/>
  <c r="J230" i="7"/>
  <c r="H230" i="7" s="1"/>
  <c r="M230" i="7"/>
  <c r="N230" i="7"/>
  <c r="Q230" i="7"/>
  <c r="R230" i="7"/>
  <c r="P230" i="7" s="1"/>
  <c r="T230" i="7"/>
  <c r="U230" i="7"/>
  <c r="V230" i="7"/>
  <c r="Y230" i="7"/>
  <c r="Z230" i="7"/>
  <c r="X230" i="7" s="1"/>
  <c r="E231" i="7"/>
  <c r="F231" i="7"/>
  <c r="I231" i="7"/>
  <c r="J231" i="7"/>
  <c r="M231" i="7"/>
  <c r="L231" i="7" s="1"/>
  <c r="N231" i="7"/>
  <c r="Q231" i="7"/>
  <c r="R231" i="7"/>
  <c r="U231" i="7"/>
  <c r="V231" i="7"/>
  <c r="Y231" i="7"/>
  <c r="X231" i="7" s="1"/>
  <c r="Z231" i="7"/>
  <c r="E232" i="7"/>
  <c r="F232" i="7"/>
  <c r="D232" i="7" s="1"/>
  <c r="I232" i="7"/>
  <c r="J232" i="7"/>
  <c r="M232" i="7"/>
  <c r="N232" i="7"/>
  <c r="L232" i="7" s="1"/>
  <c r="Q232" i="7"/>
  <c r="P232" i="7" s="1"/>
  <c r="R232" i="7"/>
  <c r="U232" i="7"/>
  <c r="V232" i="7"/>
  <c r="Y232" i="7"/>
  <c r="X232" i="7" s="1"/>
  <c r="Z232" i="7"/>
  <c r="E233" i="7"/>
  <c r="F233" i="7"/>
  <c r="H233" i="7"/>
  <c r="I233" i="7"/>
  <c r="J233" i="7"/>
  <c r="M233" i="7"/>
  <c r="N233" i="7"/>
  <c r="L233" i="7" s="1"/>
  <c r="Q233" i="7"/>
  <c r="P233" i="7" s="1"/>
  <c r="R233" i="7"/>
  <c r="U233" i="7"/>
  <c r="T233" i="7" s="1"/>
  <c r="V233" i="7"/>
  <c r="Y233" i="7"/>
  <c r="Z233" i="7"/>
  <c r="E234" i="7"/>
  <c r="F234" i="7"/>
  <c r="I234" i="7"/>
  <c r="J234" i="7"/>
  <c r="M234" i="7"/>
  <c r="L234" i="7" s="1"/>
  <c r="N234" i="7"/>
  <c r="Q234" i="7"/>
  <c r="R234" i="7"/>
  <c r="U234" i="7"/>
  <c r="V234" i="7"/>
  <c r="T234" i="7" s="1"/>
  <c r="Y234" i="7"/>
  <c r="X234" i="7" s="1"/>
  <c r="Z234" i="7"/>
  <c r="E235" i="7"/>
  <c r="F235" i="7"/>
  <c r="D235" i="7" s="1"/>
  <c r="I235" i="7"/>
  <c r="H235" i="7" s="1"/>
  <c r="J235" i="7"/>
  <c r="M235" i="7"/>
  <c r="N235" i="7"/>
  <c r="Q235" i="7"/>
  <c r="P235" i="7" s="1"/>
  <c r="R235" i="7"/>
  <c r="U235" i="7"/>
  <c r="V235" i="7"/>
  <c r="Y235" i="7"/>
  <c r="X235" i="7" s="1"/>
  <c r="Z235" i="7"/>
  <c r="D236" i="7"/>
  <c r="E236" i="7"/>
  <c r="F236" i="7"/>
  <c r="I236" i="7"/>
  <c r="J236" i="7"/>
  <c r="M236" i="7"/>
  <c r="N236" i="7"/>
  <c r="Q236" i="7"/>
  <c r="R236" i="7"/>
  <c r="U236" i="7"/>
  <c r="T236" i="7" s="1"/>
  <c r="V236" i="7"/>
  <c r="Y236" i="7"/>
  <c r="Z236" i="7"/>
  <c r="E237" i="7"/>
  <c r="D237" i="7" s="1"/>
  <c r="F237" i="7"/>
  <c r="I237" i="7"/>
  <c r="J237" i="7"/>
  <c r="M237" i="7"/>
  <c r="L237" i="7" s="1"/>
  <c r="N237" i="7"/>
  <c r="Q237" i="7"/>
  <c r="R237" i="7"/>
  <c r="U237" i="7"/>
  <c r="V237" i="7"/>
  <c r="Y237" i="7"/>
  <c r="Z237" i="7"/>
  <c r="E238" i="7"/>
  <c r="F238" i="7"/>
  <c r="I238" i="7"/>
  <c r="H238" i="7" s="1"/>
  <c r="J238" i="7"/>
  <c r="M238" i="7"/>
  <c r="L238" i="7" s="1"/>
  <c r="N238" i="7"/>
  <c r="P238" i="7"/>
  <c r="Q238" i="7"/>
  <c r="R238" i="7"/>
  <c r="U238" i="7"/>
  <c r="V238" i="7"/>
  <c r="T238" i="7" s="1"/>
  <c r="X238" i="7"/>
  <c r="Y238" i="7"/>
  <c r="Z238" i="7"/>
  <c r="E239" i="7"/>
  <c r="D239" i="7" s="1"/>
  <c r="F239" i="7"/>
  <c r="I239" i="7"/>
  <c r="J239" i="7"/>
  <c r="M239" i="7"/>
  <c r="N239" i="7"/>
  <c r="Q239" i="7"/>
  <c r="R239" i="7"/>
  <c r="U239" i="7"/>
  <c r="T239" i="7" s="1"/>
  <c r="V239" i="7"/>
  <c r="Y239" i="7"/>
  <c r="Z239" i="7"/>
  <c r="E240" i="7"/>
  <c r="F240" i="7"/>
  <c r="D240" i="7" s="1"/>
  <c r="I240" i="7"/>
  <c r="J240" i="7"/>
  <c r="M240" i="7"/>
  <c r="N240" i="7"/>
  <c r="Q240" i="7"/>
  <c r="R240" i="7"/>
  <c r="U240" i="7"/>
  <c r="V240" i="7"/>
  <c r="Y240" i="7"/>
  <c r="X240" i="7" s="1"/>
  <c r="Z240" i="7"/>
  <c r="E241" i="7"/>
  <c r="F241" i="7"/>
  <c r="I241" i="7"/>
  <c r="J241" i="7"/>
  <c r="M241" i="7"/>
  <c r="N241" i="7"/>
  <c r="Q241" i="7"/>
  <c r="P241" i="7" s="1"/>
  <c r="R241" i="7"/>
  <c r="U241" i="7"/>
  <c r="V241" i="7"/>
  <c r="Y241" i="7"/>
  <c r="Z241" i="7"/>
  <c r="E242" i="7"/>
  <c r="F242" i="7"/>
  <c r="D242" i="7" s="1"/>
  <c r="I242" i="7"/>
  <c r="H242" i="7" s="1"/>
  <c r="J242" i="7"/>
  <c r="M242" i="7"/>
  <c r="N242" i="7"/>
  <c r="Q242" i="7"/>
  <c r="R242" i="7"/>
  <c r="U242" i="7"/>
  <c r="V242" i="7"/>
  <c r="T242" i="7" s="1"/>
  <c r="Y242" i="7"/>
  <c r="Z242" i="7"/>
  <c r="E243" i="7"/>
  <c r="F243" i="7"/>
  <c r="D243" i="7" s="1"/>
  <c r="I243" i="7"/>
  <c r="J243" i="7"/>
  <c r="M243" i="7"/>
  <c r="N243" i="7"/>
  <c r="Q243" i="7"/>
  <c r="P243" i="7" s="1"/>
  <c r="R243" i="7"/>
  <c r="U243" i="7"/>
  <c r="V243" i="7"/>
  <c r="T243" i="7" s="1"/>
  <c r="Y243" i="7"/>
  <c r="X243" i="7" s="1"/>
  <c r="Z243" i="7"/>
  <c r="E244" i="7"/>
  <c r="F244" i="7"/>
  <c r="D244" i="7" s="1"/>
  <c r="I244" i="7"/>
  <c r="H244" i="7" s="1"/>
  <c r="J244" i="7"/>
  <c r="M244" i="7"/>
  <c r="N244" i="7"/>
  <c r="Q244" i="7"/>
  <c r="R244" i="7"/>
  <c r="U244" i="7"/>
  <c r="V244" i="7"/>
  <c r="Y244" i="7"/>
  <c r="Z244" i="7"/>
  <c r="E245" i="7"/>
  <c r="D245" i="7" s="1"/>
  <c r="F245" i="7"/>
  <c r="I245" i="7"/>
  <c r="J245" i="7"/>
  <c r="M245" i="7"/>
  <c r="L245" i="7" s="1"/>
  <c r="N245" i="7"/>
  <c r="Q245" i="7"/>
  <c r="R245" i="7"/>
  <c r="U245" i="7"/>
  <c r="V245" i="7"/>
  <c r="T245" i="7" s="1"/>
  <c r="X245" i="7"/>
  <c r="Y245" i="7"/>
  <c r="Z245" i="7"/>
  <c r="E246" i="7"/>
  <c r="F246" i="7"/>
  <c r="H246" i="7"/>
  <c r="I246" i="7"/>
  <c r="J246" i="7"/>
  <c r="M246" i="7"/>
  <c r="L246" i="7" s="1"/>
  <c r="N246" i="7"/>
  <c r="Q246" i="7"/>
  <c r="P246" i="7" s="1"/>
  <c r="R246" i="7"/>
  <c r="U246" i="7"/>
  <c r="T246" i="7" s="1"/>
  <c r="V246" i="7"/>
  <c r="X246" i="7"/>
  <c r="Y246" i="7"/>
  <c r="Z246" i="7"/>
  <c r="E247" i="7"/>
  <c r="F247" i="7"/>
  <c r="I247" i="7"/>
  <c r="J247" i="7"/>
  <c r="M247" i="7"/>
  <c r="N247" i="7"/>
  <c r="Q247" i="7"/>
  <c r="P247" i="7" s="1"/>
  <c r="R247" i="7"/>
  <c r="U247" i="7"/>
  <c r="T247" i="7" s="1"/>
  <c r="V247" i="7"/>
  <c r="Y247" i="7"/>
  <c r="X247" i="7" s="1"/>
  <c r="Z247" i="7"/>
  <c r="D248" i="7"/>
  <c r="E248" i="7"/>
  <c r="F248" i="7"/>
  <c r="I248" i="7"/>
  <c r="J248" i="7"/>
  <c r="H248" i="7" s="1"/>
  <c r="M248" i="7"/>
  <c r="N248" i="7"/>
  <c r="L248" i="7" s="1"/>
  <c r="Q248" i="7"/>
  <c r="P248" i="7" s="1"/>
  <c r="R248" i="7"/>
  <c r="U248" i="7"/>
  <c r="V248" i="7"/>
  <c r="Y248" i="7"/>
  <c r="Z248" i="7"/>
  <c r="X248" i="7" s="1"/>
  <c r="E249" i="7"/>
  <c r="F249" i="7"/>
  <c r="D249" i="7" s="1"/>
  <c r="I249" i="7"/>
  <c r="H249" i="7" s="1"/>
  <c r="J249" i="7"/>
  <c r="M249" i="7"/>
  <c r="N249" i="7"/>
  <c r="Q249" i="7"/>
  <c r="P249" i="7" s="1"/>
  <c r="R249" i="7"/>
  <c r="U249" i="7"/>
  <c r="V249" i="7"/>
  <c r="Y249" i="7"/>
  <c r="Z249" i="7"/>
  <c r="E250" i="7"/>
  <c r="F250" i="7"/>
  <c r="I250" i="7"/>
  <c r="J250" i="7"/>
  <c r="L250" i="7"/>
  <c r="M250" i="7"/>
  <c r="N250" i="7"/>
  <c r="Q250" i="7"/>
  <c r="R250" i="7"/>
  <c r="U250" i="7"/>
  <c r="V250" i="7"/>
  <c r="T250" i="7" s="1"/>
  <c r="Y250" i="7"/>
  <c r="Z250" i="7"/>
  <c r="X250" i="7" s="1"/>
  <c r="E251" i="7"/>
  <c r="F251" i="7"/>
  <c r="I251" i="7"/>
  <c r="J251" i="7"/>
  <c r="M251" i="7"/>
  <c r="N251" i="7"/>
  <c r="Q251" i="7"/>
  <c r="P251" i="7" s="1"/>
  <c r="R251" i="7"/>
  <c r="U251" i="7"/>
  <c r="T251" i="7" s="1"/>
  <c r="V251" i="7"/>
  <c r="Y251" i="7"/>
  <c r="Z251" i="7"/>
  <c r="E252" i="7"/>
  <c r="D252" i="7" s="1"/>
  <c r="F252" i="7"/>
  <c r="I252" i="7"/>
  <c r="H252" i="7" s="1"/>
  <c r="J252" i="7"/>
  <c r="M252" i="7"/>
  <c r="N252" i="7"/>
  <c r="Q252" i="7"/>
  <c r="R252" i="7"/>
  <c r="U252" i="7"/>
  <c r="V252" i="7"/>
  <c r="Y252" i="7"/>
  <c r="Z252" i="7"/>
  <c r="E253" i="7"/>
  <c r="D253" i="7" s="1"/>
  <c r="F253" i="7"/>
  <c r="I253" i="7"/>
  <c r="J253" i="7"/>
  <c r="M253" i="7"/>
  <c r="N253" i="7"/>
  <c r="L253" i="7" s="1"/>
  <c r="Q253" i="7"/>
  <c r="P253" i="7" s="1"/>
  <c r="R253" i="7"/>
  <c r="U253" i="7"/>
  <c r="V253" i="7"/>
  <c r="T253" i="7" s="1"/>
  <c r="Y253" i="7"/>
  <c r="Z253" i="7"/>
  <c r="E254" i="7"/>
  <c r="D254" i="7" s="1"/>
  <c r="F254" i="7"/>
  <c r="I254" i="7"/>
  <c r="J254" i="7"/>
  <c r="M254" i="7"/>
  <c r="N254" i="7"/>
  <c r="Q254" i="7"/>
  <c r="R254" i="7"/>
  <c r="T254" i="7"/>
  <c r="U254" i="7"/>
  <c r="V254" i="7"/>
  <c r="Y254" i="7"/>
  <c r="Z254" i="7"/>
  <c r="X254" i="7" s="1"/>
  <c r="E255" i="7"/>
  <c r="F255" i="7"/>
  <c r="I255" i="7"/>
  <c r="H255" i="7" s="1"/>
  <c r="J255" i="7"/>
  <c r="M255" i="7"/>
  <c r="N255" i="7"/>
  <c r="Q255" i="7"/>
  <c r="R255" i="7"/>
  <c r="U255" i="7"/>
  <c r="T255" i="7" s="1"/>
  <c r="V255" i="7"/>
  <c r="Y255" i="7"/>
  <c r="Z255" i="7"/>
  <c r="E256" i="7"/>
  <c r="F256" i="7"/>
  <c r="I256" i="7"/>
  <c r="H256" i="7" s="1"/>
  <c r="J256" i="7"/>
  <c r="M256" i="7"/>
  <c r="N256" i="7"/>
  <c r="Q256" i="7"/>
  <c r="P256" i="7" s="1"/>
  <c r="R256" i="7"/>
  <c r="U256" i="7"/>
  <c r="V256" i="7"/>
  <c r="Y256" i="7"/>
  <c r="X256" i="7" s="1"/>
  <c r="Z256" i="7"/>
  <c r="E257" i="7"/>
  <c r="F257" i="7"/>
  <c r="I257" i="7"/>
  <c r="H257" i="7" s="1"/>
  <c r="J257" i="7"/>
  <c r="M257" i="7"/>
  <c r="N257" i="7"/>
  <c r="Q257" i="7"/>
  <c r="P257" i="7" s="1"/>
  <c r="R257" i="7"/>
  <c r="U257" i="7"/>
  <c r="T257" i="7" s="1"/>
  <c r="V257" i="7"/>
  <c r="Y257" i="7"/>
  <c r="Z257" i="7"/>
  <c r="E258" i="7"/>
  <c r="D258" i="7" s="1"/>
  <c r="F258" i="7"/>
  <c r="I258" i="7"/>
  <c r="J258" i="7"/>
  <c r="M258" i="7"/>
  <c r="L258" i="7" s="1"/>
  <c r="N258" i="7"/>
  <c r="Q258" i="7"/>
  <c r="R258" i="7"/>
  <c r="U258" i="7"/>
  <c r="V258" i="7"/>
  <c r="T258" i="7" s="1"/>
  <c r="Y258" i="7"/>
  <c r="X258" i="7" s="1"/>
  <c r="Z258" i="7"/>
  <c r="E259" i="7"/>
  <c r="F259" i="7"/>
  <c r="D259" i="7" s="1"/>
  <c r="I259" i="7"/>
  <c r="H259" i="7" s="1"/>
  <c r="J259" i="7"/>
  <c r="M259" i="7"/>
  <c r="N259" i="7"/>
  <c r="Q259" i="7"/>
  <c r="R259" i="7"/>
  <c r="U259" i="7"/>
  <c r="V259" i="7"/>
  <c r="T259" i="7" s="1"/>
  <c r="Y259" i="7"/>
  <c r="Z259" i="7"/>
  <c r="E260" i="7"/>
  <c r="F260" i="7"/>
  <c r="I260" i="7"/>
  <c r="H260" i="7" s="1"/>
  <c r="J260" i="7"/>
  <c r="M260" i="7"/>
  <c r="L260" i="7" s="1"/>
  <c r="N260" i="7"/>
  <c r="Q260" i="7"/>
  <c r="R260" i="7"/>
  <c r="P260" i="7" s="1"/>
  <c r="U260" i="7"/>
  <c r="V260" i="7"/>
  <c r="T260" i="7" s="1"/>
  <c r="Y260" i="7"/>
  <c r="Z260" i="7"/>
  <c r="E261" i="7"/>
  <c r="D261" i="7" s="1"/>
  <c r="F261" i="7"/>
  <c r="I261" i="7"/>
  <c r="J261" i="7"/>
  <c r="L261" i="7"/>
  <c r="M261" i="7"/>
  <c r="N261" i="7"/>
  <c r="Q261" i="7"/>
  <c r="R261" i="7"/>
  <c r="U261" i="7"/>
  <c r="V261" i="7"/>
  <c r="Y261" i="7"/>
  <c r="X261" i="7" s="1"/>
  <c r="Z261" i="7"/>
  <c r="E262" i="7"/>
  <c r="F262" i="7"/>
  <c r="I262" i="7"/>
  <c r="J262" i="7"/>
  <c r="M262" i="7"/>
  <c r="N262" i="7"/>
  <c r="P262" i="7"/>
  <c r="Q262" i="7"/>
  <c r="R262" i="7"/>
  <c r="U262" i="7"/>
  <c r="V262" i="7"/>
  <c r="X262" i="7"/>
  <c r="Y262" i="7"/>
  <c r="Z262" i="7"/>
  <c r="E263" i="7"/>
  <c r="D263" i="7" s="1"/>
  <c r="F263" i="7"/>
  <c r="I263" i="7"/>
  <c r="J263" i="7"/>
  <c r="M263" i="7"/>
  <c r="N263" i="7"/>
  <c r="L263" i="7" s="1"/>
  <c r="Q263" i="7"/>
  <c r="R263" i="7"/>
  <c r="P263" i="7" s="1"/>
  <c r="T263" i="7"/>
  <c r="U263" i="7"/>
  <c r="V263" i="7"/>
  <c r="Y263" i="7"/>
  <c r="Z263" i="7"/>
  <c r="E264" i="7"/>
  <c r="F264" i="7"/>
  <c r="I264" i="7"/>
  <c r="H264" i="7" s="1"/>
  <c r="J264" i="7"/>
  <c r="M264" i="7"/>
  <c r="N264" i="7"/>
  <c r="Q264" i="7"/>
  <c r="R264" i="7"/>
  <c r="U264" i="7"/>
  <c r="V264" i="7"/>
  <c r="Y264" i="7"/>
  <c r="X264" i="7" s="1"/>
  <c r="Z264" i="7"/>
  <c r="E265" i="7"/>
  <c r="F265" i="7"/>
  <c r="I265" i="7"/>
  <c r="J265" i="7"/>
  <c r="M265" i="7"/>
  <c r="L265" i="7" s="1"/>
  <c r="N265" i="7"/>
  <c r="Q265" i="7"/>
  <c r="P265" i="7" s="1"/>
  <c r="R265" i="7"/>
  <c r="U265" i="7"/>
  <c r="V265" i="7"/>
  <c r="Y265" i="7"/>
  <c r="X265" i="7" s="1"/>
  <c r="Z265" i="7"/>
  <c r="E266" i="7"/>
  <c r="D266" i="7" s="1"/>
  <c r="F266" i="7"/>
  <c r="I266" i="7"/>
  <c r="J266" i="7"/>
  <c r="H266" i="7" s="1"/>
  <c r="L266" i="7"/>
  <c r="M266" i="7"/>
  <c r="N266" i="7"/>
  <c r="Q266" i="7"/>
  <c r="P266" i="7" s="1"/>
  <c r="R266" i="7"/>
  <c r="U266" i="7"/>
  <c r="V266" i="7"/>
  <c r="T266" i="7" s="1"/>
  <c r="Y266" i="7"/>
  <c r="Z266" i="7"/>
  <c r="X266" i="7" s="1"/>
  <c r="E267" i="7"/>
  <c r="D267" i="7" s="1"/>
  <c r="F267" i="7"/>
  <c r="I267" i="7"/>
  <c r="H267" i="7" s="1"/>
  <c r="J267" i="7"/>
  <c r="M267" i="7"/>
  <c r="N267" i="7"/>
  <c r="Q267" i="7"/>
  <c r="R267" i="7"/>
  <c r="U267" i="7"/>
  <c r="V267" i="7"/>
  <c r="Y267" i="7"/>
  <c r="Z267" i="7"/>
  <c r="E268" i="7"/>
  <c r="D268" i="7" s="1"/>
  <c r="F268" i="7"/>
  <c r="H268" i="7"/>
  <c r="I268" i="7"/>
  <c r="J268" i="7"/>
  <c r="M268" i="7"/>
  <c r="N268" i="7"/>
  <c r="Q268" i="7"/>
  <c r="R268" i="7"/>
  <c r="U268" i="7"/>
  <c r="T268" i="7" s="1"/>
  <c r="V268" i="7"/>
  <c r="Y268" i="7"/>
  <c r="Z268" i="7"/>
  <c r="E269" i="7"/>
  <c r="D269" i="7" s="1"/>
  <c r="F269" i="7"/>
  <c r="I269" i="7"/>
  <c r="J269" i="7"/>
  <c r="M269" i="7"/>
  <c r="N269" i="7"/>
  <c r="Q269" i="7"/>
  <c r="R269" i="7"/>
  <c r="U269" i="7"/>
  <c r="V269" i="7"/>
  <c r="T269" i="7" s="1"/>
  <c r="Y269" i="7"/>
  <c r="X269" i="7" s="1"/>
  <c r="Z269" i="7"/>
  <c r="E270" i="7"/>
  <c r="F270" i="7"/>
  <c r="I270" i="7"/>
  <c r="J270" i="7"/>
  <c r="H270" i="7" s="1"/>
  <c r="M270" i="7"/>
  <c r="N270" i="7"/>
  <c r="Q270" i="7"/>
  <c r="P270" i="7" s="1"/>
  <c r="R270" i="7"/>
  <c r="U270" i="7"/>
  <c r="T270" i="7" s="1"/>
  <c r="V270" i="7"/>
  <c r="X270" i="7"/>
  <c r="Y270" i="7"/>
  <c r="Z270" i="7"/>
  <c r="E271" i="7"/>
  <c r="F271" i="7"/>
  <c r="I271" i="7"/>
  <c r="J271" i="7"/>
  <c r="M271" i="7"/>
  <c r="L271" i="7" s="1"/>
  <c r="N271" i="7"/>
  <c r="Q271" i="7"/>
  <c r="P271" i="7" s="1"/>
  <c r="R271" i="7"/>
  <c r="U271" i="7"/>
  <c r="T271" i="7" s="1"/>
  <c r="V271" i="7"/>
  <c r="Y271" i="7"/>
  <c r="X271" i="7" s="1"/>
  <c r="Z271" i="7"/>
  <c r="D272" i="7"/>
  <c r="E272" i="7"/>
  <c r="F272" i="7"/>
  <c r="I272" i="7"/>
  <c r="J272" i="7"/>
  <c r="M272" i="7"/>
  <c r="N272" i="7"/>
  <c r="L272" i="7" s="1"/>
  <c r="Q272" i="7"/>
  <c r="R272" i="7"/>
  <c r="U272" i="7"/>
  <c r="V272" i="7"/>
  <c r="Y272" i="7"/>
  <c r="X272" i="7" s="1"/>
  <c r="Z272" i="7"/>
  <c r="E273" i="7"/>
  <c r="F273" i="7"/>
  <c r="I273" i="7"/>
  <c r="J273" i="7"/>
  <c r="M273" i="7"/>
  <c r="N273" i="7"/>
  <c r="P273" i="7"/>
  <c r="Q273" i="7"/>
  <c r="R273" i="7"/>
  <c r="U273" i="7"/>
  <c r="V273" i="7"/>
  <c r="Y273" i="7"/>
  <c r="Z273" i="7"/>
  <c r="E274" i="7"/>
  <c r="F274" i="7"/>
  <c r="I274" i="7"/>
  <c r="J274" i="7"/>
  <c r="L274" i="7"/>
  <c r="M274" i="7"/>
  <c r="N274" i="7"/>
  <c r="Q274" i="7"/>
  <c r="R274" i="7"/>
  <c r="U274" i="7"/>
  <c r="T274" i="7" s="1"/>
  <c r="V274" i="7"/>
  <c r="Y274" i="7"/>
  <c r="X274" i="7" s="1"/>
  <c r="Z274" i="7"/>
  <c r="E275" i="7"/>
  <c r="F275" i="7"/>
  <c r="I275" i="7"/>
  <c r="J275" i="7"/>
  <c r="H275" i="7" s="1"/>
  <c r="M275" i="7"/>
  <c r="N275" i="7"/>
  <c r="Q275" i="7"/>
  <c r="P275" i="7" s="1"/>
  <c r="R275" i="7"/>
  <c r="U275" i="7"/>
  <c r="T275" i="7" s="1"/>
  <c r="V275" i="7"/>
  <c r="Y275" i="7"/>
  <c r="Z275" i="7"/>
  <c r="E276" i="7"/>
  <c r="F276" i="7"/>
  <c r="D276" i="7" s="1"/>
  <c r="I276" i="7"/>
  <c r="J276" i="7"/>
  <c r="H276" i="7" s="1"/>
  <c r="M276" i="7"/>
  <c r="N276" i="7"/>
  <c r="Q276" i="7"/>
  <c r="P276" i="7" s="1"/>
  <c r="R276" i="7"/>
  <c r="U276" i="7"/>
  <c r="T276" i="7" s="1"/>
  <c r="V276" i="7"/>
  <c r="Y276" i="7"/>
  <c r="Z276" i="7"/>
  <c r="E277" i="7"/>
  <c r="D277" i="7" s="1"/>
  <c r="F277" i="7"/>
  <c r="I277" i="7"/>
  <c r="J277" i="7"/>
  <c r="M277" i="7"/>
  <c r="N277" i="7"/>
  <c r="Q277" i="7"/>
  <c r="P277" i="7" s="1"/>
  <c r="R277" i="7"/>
  <c r="T277" i="7"/>
  <c r="U277" i="7"/>
  <c r="V277" i="7"/>
  <c r="Y277" i="7"/>
  <c r="X277" i="7" s="1"/>
  <c r="Z277" i="7"/>
  <c r="E278" i="7"/>
  <c r="F278" i="7"/>
  <c r="H278" i="7"/>
  <c r="I278" i="7"/>
  <c r="J278" i="7"/>
  <c r="M278" i="7"/>
  <c r="N278" i="7"/>
  <c r="Q278" i="7"/>
  <c r="P278" i="7" s="1"/>
  <c r="R278" i="7"/>
  <c r="U278" i="7"/>
  <c r="V278" i="7"/>
  <c r="T278" i="7" s="1"/>
  <c r="Y278" i="7"/>
  <c r="X278" i="7" s="1"/>
  <c r="Z278" i="7"/>
  <c r="E279" i="7"/>
  <c r="D279" i="7" s="1"/>
  <c r="F279" i="7"/>
  <c r="I279" i="7"/>
  <c r="J279" i="7"/>
  <c r="M279" i="7"/>
  <c r="L279" i="7" s="1"/>
  <c r="N279" i="7"/>
  <c r="Q279" i="7"/>
  <c r="P279" i="7" s="1"/>
  <c r="R279" i="7"/>
  <c r="U279" i="7"/>
  <c r="V279" i="7"/>
  <c r="Y279" i="7"/>
  <c r="Z279" i="7"/>
  <c r="E280" i="7"/>
  <c r="D280" i="7" s="1"/>
  <c r="F280" i="7"/>
  <c r="I280" i="7"/>
  <c r="H280" i="7" s="1"/>
  <c r="J280" i="7"/>
  <c r="M280" i="7"/>
  <c r="N280" i="7"/>
  <c r="L280" i="7" s="1"/>
  <c r="Q280" i="7"/>
  <c r="R280" i="7"/>
  <c r="U280" i="7"/>
  <c r="V280" i="7"/>
  <c r="Y280" i="7"/>
  <c r="Z280" i="7"/>
  <c r="X280" i="7" s="1"/>
  <c r="E281" i="7"/>
  <c r="F281" i="7"/>
  <c r="H281" i="7"/>
  <c r="I281" i="7"/>
  <c r="J281" i="7"/>
  <c r="M281" i="7"/>
  <c r="L281" i="7" s="1"/>
  <c r="N281" i="7"/>
  <c r="Q281" i="7"/>
  <c r="P281" i="7" s="1"/>
  <c r="R281" i="7"/>
  <c r="U281" i="7"/>
  <c r="T281" i="7" s="1"/>
  <c r="V281" i="7"/>
  <c r="Y281" i="7"/>
  <c r="X281" i="7" s="1"/>
  <c r="Z281" i="7"/>
  <c r="E282" i="7"/>
  <c r="F282" i="7"/>
  <c r="I282" i="7"/>
  <c r="J282" i="7"/>
  <c r="H282" i="7" s="1"/>
  <c r="M282" i="7"/>
  <c r="L282" i="7" s="1"/>
  <c r="N282" i="7"/>
  <c r="Q282" i="7"/>
  <c r="P282" i="7" s="1"/>
  <c r="R282" i="7"/>
  <c r="U282" i="7"/>
  <c r="V282" i="7"/>
  <c r="T282" i="7" s="1"/>
  <c r="Y282" i="7"/>
  <c r="Z282" i="7"/>
  <c r="E283" i="7"/>
  <c r="D283" i="7" s="1"/>
  <c r="F283" i="7"/>
  <c r="I283" i="7"/>
  <c r="J283" i="7"/>
  <c r="M283" i="7"/>
  <c r="N283" i="7"/>
  <c r="Q283" i="7"/>
  <c r="R283" i="7"/>
  <c r="P283" i="7" s="1"/>
  <c r="U283" i="7"/>
  <c r="T283" i="7" s="1"/>
  <c r="V283" i="7"/>
  <c r="Y283" i="7"/>
  <c r="Z283" i="7"/>
  <c r="E284" i="7"/>
  <c r="D284" i="7" s="1"/>
  <c r="F284" i="7"/>
  <c r="I284" i="7"/>
  <c r="J284" i="7"/>
  <c r="H284" i="7" s="1"/>
  <c r="M284" i="7"/>
  <c r="L284" i="7" s="1"/>
  <c r="N284" i="7"/>
  <c r="Q284" i="7"/>
  <c r="R284" i="7"/>
  <c r="U284" i="7"/>
  <c r="V284" i="7"/>
  <c r="X284" i="7"/>
  <c r="Y284" i="7"/>
  <c r="Z284" i="7"/>
  <c r="E285" i="7"/>
  <c r="F285" i="7"/>
  <c r="I285" i="7"/>
  <c r="J285" i="7"/>
  <c r="M285" i="7"/>
  <c r="N285" i="7"/>
  <c r="Q285" i="7"/>
  <c r="P285" i="7" s="1"/>
  <c r="R285" i="7"/>
  <c r="U285" i="7"/>
  <c r="V285" i="7"/>
  <c r="Y285" i="7"/>
  <c r="Z285" i="7"/>
  <c r="E286" i="7"/>
  <c r="F286" i="7"/>
  <c r="I286" i="7"/>
  <c r="H286" i="7" s="1"/>
  <c r="J286" i="7"/>
  <c r="M286" i="7"/>
  <c r="N286" i="7"/>
  <c r="P286" i="7"/>
  <c r="Q286" i="7"/>
  <c r="R286" i="7"/>
  <c r="U286" i="7"/>
  <c r="V286" i="7"/>
  <c r="Y286" i="7"/>
  <c r="Z286" i="7"/>
  <c r="X286" i="7" s="1"/>
  <c r="E287" i="7"/>
  <c r="F287" i="7"/>
  <c r="D287" i="7" s="1"/>
  <c r="I287" i="7"/>
  <c r="J287" i="7"/>
  <c r="H287" i="7" s="1"/>
  <c r="M287" i="7"/>
  <c r="N287" i="7"/>
  <c r="Q287" i="7"/>
  <c r="R287" i="7"/>
  <c r="U287" i="7"/>
  <c r="T287" i="7" s="1"/>
  <c r="V287" i="7"/>
  <c r="Y287" i="7"/>
  <c r="X287" i="7" s="1"/>
  <c r="Z287" i="7"/>
  <c r="E288" i="7"/>
  <c r="D288" i="7" s="1"/>
  <c r="F288" i="7"/>
  <c r="I288" i="7"/>
  <c r="J288" i="7"/>
  <c r="M288" i="7"/>
  <c r="L288" i="7" s="1"/>
  <c r="N288" i="7"/>
  <c r="Q288" i="7"/>
  <c r="P288" i="7" s="1"/>
  <c r="R288" i="7"/>
  <c r="U288" i="7"/>
  <c r="T288" i="7" s="1"/>
  <c r="V288" i="7"/>
  <c r="Y288" i="7"/>
  <c r="X288" i="7" s="1"/>
  <c r="Z288" i="7"/>
  <c r="E289" i="7"/>
  <c r="F289" i="7"/>
  <c r="I289" i="7"/>
  <c r="J289" i="7"/>
  <c r="M289" i="7"/>
  <c r="N289" i="7"/>
  <c r="L289" i="7" s="1"/>
  <c r="Q289" i="7"/>
  <c r="P289" i="7" s="1"/>
  <c r="R289" i="7"/>
  <c r="U289" i="7"/>
  <c r="T289" i="7" s="1"/>
  <c r="V289" i="7"/>
  <c r="Y289" i="7"/>
  <c r="X289" i="7" s="1"/>
  <c r="Z289" i="7"/>
  <c r="E290" i="7"/>
  <c r="F290" i="7"/>
  <c r="H290" i="7"/>
  <c r="I290" i="7"/>
  <c r="J290" i="7"/>
  <c r="M290" i="7"/>
  <c r="L290" i="7" s="1"/>
  <c r="N290" i="7"/>
  <c r="Q290" i="7"/>
  <c r="R290" i="7"/>
  <c r="U290" i="7"/>
  <c r="T290" i="7" s="1"/>
  <c r="V290" i="7"/>
  <c r="Y290" i="7"/>
  <c r="X290" i="7" s="1"/>
  <c r="Z290" i="7"/>
  <c r="E291" i="7"/>
  <c r="F291" i="7"/>
  <c r="I291" i="7"/>
  <c r="J291" i="7"/>
  <c r="H291" i="7" s="1"/>
  <c r="M291" i="7"/>
  <c r="L291" i="7" s="1"/>
  <c r="N291" i="7"/>
  <c r="Q291" i="7"/>
  <c r="P291" i="7" s="1"/>
  <c r="R291" i="7"/>
  <c r="U291" i="7"/>
  <c r="V291" i="7"/>
  <c r="T291" i="7" s="1"/>
  <c r="Y291" i="7"/>
  <c r="Z291" i="7"/>
  <c r="X291" i="7" s="1"/>
  <c r="E292" i="7"/>
  <c r="F292" i="7"/>
  <c r="H292" i="7"/>
  <c r="I292" i="7"/>
  <c r="J292" i="7"/>
  <c r="M292" i="7"/>
  <c r="N292" i="7"/>
  <c r="P292" i="7"/>
  <c r="Q292" i="7"/>
  <c r="R292" i="7"/>
  <c r="U292" i="7"/>
  <c r="T292" i="7" s="1"/>
  <c r="V292" i="7"/>
  <c r="Y292" i="7"/>
  <c r="Z292" i="7"/>
  <c r="X292" i="7" s="1"/>
  <c r="E293" i="7"/>
  <c r="D293" i="7" s="1"/>
  <c r="F293" i="7"/>
  <c r="I293" i="7"/>
  <c r="H293" i="7" s="1"/>
  <c r="J293" i="7"/>
  <c r="M293" i="7"/>
  <c r="N293" i="7"/>
  <c r="Q293" i="7"/>
  <c r="R293" i="7"/>
  <c r="P293" i="7" s="1"/>
  <c r="U293" i="7"/>
  <c r="V293" i="7"/>
  <c r="Y293" i="7"/>
  <c r="Z293" i="7"/>
  <c r="E294" i="7"/>
  <c r="F294" i="7"/>
  <c r="I294" i="7"/>
  <c r="J294" i="7"/>
  <c r="H294" i="7" s="1"/>
  <c r="M294" i="7"/>
  <c r="N294" i="7"/>
  <c r="Q294" i="7"/>
  <c r="P294" i="7" s="1"/>
  <c r="R294" i="7"/>
  <c r="U294" i="7"/>
  <c r="T294" i="7" s="1"/>
  <c r="V294" i="7"/>
  <c r="X294" i="7"/>
  <c r="Y294" i="7"/>
  <c r="Z294" i="7"/>
  <c r="E295" i="7"/>
  <c r="F295" i="7"/>
  <c r="I295" i="7"/>
  <c r="J295" i="7"/>
  <c r="M295" i="7"/>
  <c r="N295" i="7"/>
  <c r="Q295" i="7"/>
  <c r="R295" i="7"/>
  <c r="U295" i="7"/>
  <c r="T295" i="7" s="1"/>
  <c r="V295" i="7"/>
  <c r="Y295" i="7"/>
  <c r="Z295" i="7"/>
  <c r="E296" i="7"/>
  <c r="D296" i="7" s="1"/>
  <c r="F296" i="7"/>
  <c r="I296" i="7"/>
  <c r="J296" i="7"/>
  <c r="M296" i="7"/>
  <c r="L296" i="7" s="1"/>
  <c r="N296" i="7"/>
  <c r="Q296" i="7"/>
  <c r="R296" i="7"/>
  <c r="U296" i="7"/>
  <c r="V296" i="7"/>
  <c r="Y296" i="7"/>
  <c r="Z296" i="7"/>
  <c r="E297" i="7"/>
  <c r="D297" i="7" s="1"/>
  <c r="F297" i="7"/>
  <c r="I297" i="7"/>
  <c r="J297" i="7"/>
  <c r="H297" i="7" s="1"/>
  <c r="M297" i="7"/>
  <c r="L297" i="7" s="1"/>
  <c r="N297" i="7"/>
  <c r="Q297" i="7"/>
  <c r="P297" i="7" s="1"/>
  <c r="R297" i="7"/>
  <c r="U297" i="7"/>
  <c r="V297" i="7"/>
  <c r="T297" i="7" s="1"/>
  <c r="Y297" i="7"/>
  <c r="X297" i="7" s="1"/>
  <c r="Z297" i="7"/>
  <c r="E298" i="7"/>
  <c r="D298" i="7" s="1"/>
  <c r="F298" i="7"/>
  <c r="I298" i="7"/>
  <c r="H298" i="7" s="1"/>
  <c r="J298" i="7"/>
  <c r="M298" i="7"/>
  <c r="N298" i="7"/>
  <c r="Q298" i="7"/>
  <c r="P298" i="7" s="1"/>
  <c r="R298" i="7"/>
  <c r="U298" i="7"/>
  <c r="V298" i="7"/>
  <c r="Y298" i="7"/>
  <c r="X298" i="7" s="1"/>
  <c r="Z298" i="7"/>
  <c r="E299" i="7"/>
  <c r="F299" i="7"/>
  <c r="D299" i="7" s="1"/>
  <c r="I299" i="7"/>
  <c r="J299" i="7"/>
  <c r="M299" i="7"/>
  <c r="L299" i="7" s="1"/>
  <c r="N299" i="7"/>
  <c r="Q299" i="7"/>
  <c r="R299" i="7"/>
  <c r="P299" i="7" s="1"/>
  <c r="U299" i="7"/>
  <c r="T299" i="7" s="1"/>
  <c r="V299" i="7"/>
  <c r="Y299" i="7"/>
  <c r="X299" i="7" s="1"/>
  <c r="Z299" i="7"/>
  <c r="E300" i="7"/>
  <c r="F300" i="7"/>
  <c r="D300" i="7" s="1"/>
  <c r="I300" i="7"/>
  <c r="H300" i="7" s="1"/>
  <c r="J300" i="7"/>
  <c r="M300" i="7"/>
  <c r="L300" i="7" s="1"/>
  <c r="N300" i="7"/>
  <c r="Q300" i="7"/>
  <c r="P300" i="7" s="1"/>
  <c r="R300" i="7"/>
  <c r="U300" i="7"/>
  <c r="V300" i="7"/>
  <c r="X300" i="7"/>
  <c r="Y300" i="7"/>
  <c r="Z300" i="7"/>
  <c r="E301" i="7"/>
  <c r="D301" i="7" s="1"/>
  <c r="F301" i="7"/>
  <c r="I301" i="7"/>
  <c r="J301" i="7"/>
  <c r="M301" i="7"/>
  <c r="L301" i="7" s="1"/>
  <c r="N301" i="7"/>
  <c r="Q301" i="7"/>
  <c r="P301" i="7" s="1"/>
  <c r="R301" i="7"/>
  <c r="U301" i="7"/>
  <c r="V301" i="7"/>
  <c r="Y301" i="7"/>
  <c r="Z301" i="7"/>
  <c r="X301" i="7" s="1"/>
  <c r="E302" i="7"/>
  <c r="D302" i="7" s="1"/>
  <c r="F302" i="7"/>
  <c r="I302" i="7"/>
  <c r="J302" i="7"/>
  <c r="H302" i="7" s="1"/>
  <c r="M302" i="7"/>
  <c r="N302" i="7"/>
  <c r="Q302" i="7"/>
  <c r="R302" i="7"/>
  <c r="P302" i="7" s="1"/>
  <c r="U302" i="7"/>
  <c r="V302" i="7"/>
  <c r="X302" i="7"/>
  <c r="Y302" i="7"/>
  <c r="Z302" i="7"/>
  <c r="E303" i="7"/>
  <c r="F303" i="7"/>
  <c r="H303" i="7"/>
  <c r="I303" i="7"/>
  <c r="J303" i="7"/>
  <c r="M303" i="7"/>
  <c r="L303" i="7" s="1"/>
  <c r="N303" i="7"/>
  <c r="Q303" i="7"/>
  <c r="P303" i="7" s="1"/>
  <c r="R303" i="7"/>
  <c r="T303" i="7"/>
  <c r="U303" i="7"/>
  <c r="V303" i="7"/>
  <c r="Y303" i="7"/>
  <c r="Z303" i="7"/>
  <c r="E304" i="7"/>
  <c r="D304" i="7" s="1"/>
  <c r="F304" i="7"/>
  <c r="I304" i="7"/>
  <c r="H304" i="7" s="1"/>
  <c r="J304" i="7"/>
  <c r="M304" i="7"/>
  <c r="L304" i="7" s="1"/>
  <c r="N304" i="7"/>
  <c r="P304" i="7"/>
  <c r="Q304" i="7"/>
  <c r="R304" i="7"/>
  <c r="U304" i="7"/>
  <c r="V304" i="7"/>
  <c r="Y304" i="7"/>
  <c r="X304" i="7" s="1"/>
  <c r="Z304" i="7"/>
  <c r="D305" i="7"/>
  <c r="E305" i="7"/>
  <c r="F305" i="7"/>
  <c r="I305" i="7"/>
  <c r="H305" i="7" s="1"/>
  <c r="J305" i="7"/>
  <c r="M305" i="7"/>
  <c r="N305" i="7"/>
  <c r="Q305" i="7"/>
  <c r="R305" i="7"/>
  <c r="P305" i="7" s="1"/>
  <c r="U305" i="7"/>
  <c r="V305" i="7"/>
  <c r="Y305" i="7"/>
  <c r="Z305" i="7"/>
  <c r="E306" i="7"/>
  <c r="F306" i="7"/>
  <c r="I306" i="7"/>
  <c r="H306" i="7" s="1"/>
  <c r="J306" i="7"/>
  <c r="L306" i="7"/>
  <c r="M306" i="7"/>
  <c r="N306" i="7"/>
  <c r="Q306" i="7"/>
  <c r="P306" i="7" s="1"/>
  <c r="R306" i="7"/>
  <c r="U306" i="7"/>
  <c r="V306" i="7"/>
  <c r="T306" i="7" s="1"/>
  <c r="Y306" i="7"/>
  <c r="Z306" i="7"/>
  <c r="E307" i="7"/>
  <c r="D307" i="7" s="1"/>
  <c r="F307" i="7"/>
  <c r="I307" i="7"/>
  <c r="H307" i="7" s="1"/>
  <c r="J307" i="7"/>
  <c r="M307" i="7"/>
  <c r="N307" i="7"/>
  <c r="Q307" i="7"/>
  <c r="R307" i="7"/>
  <c r="U307" i="7"/>
  <c r="V307" i="7"/>
  <c r="Y307" i="7"/>
  <c r="X307" i="7" s="1"/>
  <c r="Z307" i="7"/>
  <c r="E308" i="7"/>
  <c r="F308" i="7"/>
  <c r="I308" i="7"/>
  <c r="J308" i="7"/>
  <c r="H308" i="7" s="1"/>
  <c r="M308" i="7"/>
  <c r="N308" i="7"/>
  <c r="Q308" i="7"/>
  <c r="R308" i="7"/>
  <c r="P308" i="7" s="1"/>
  <c r="U308" i="7"/>
  <c r="V308" i="7"/>
  <c r="Y308" i="7"/>
  <c r="Z308" i="7"/>
  <c r="X308" i="7" s="1"/>
  <c r="E309" i="7"/>
  <c r="D309" i="7" s="1"/>
  <c r="F309" i="7"/>
  <c r="I309" i="7"/>
  <c r="J309" i="7"/>
  <c r="M309" i="7"/>
  <c r="L309" i="7" s="1"/>
  <c r="N309" i="7"/>
  <c r="Q309" i="7"/>
  <c r="R309" i="7"/>
  <c r="P309" i="7" s="1"/>
  <c r="U309" i="7"/>
  <c r="V309" i="7"/>
  <c r="X309" i="7"/>
  <c r="Y309" i="7"/>
  <c r="Z309" i="7"/>
  <c r="E310" i="7"/>
  <c r="F310" i="7"/>
  <c r="I310" i="7"/>
  <c r="H310" i="7" s="1"/>
  <c r="J310" i="7"/>
  <c r="M310" i="7"/>
  <c r="N310" i="7"/>
  <c r="L310" i="7" s="1"/>
  <c r="Q310" i="7"/>
  <c r="R310" i="7"/>
  <c r="U310" i="7"/>
  <c r="V310" i="7"/>
  <c r="T310" i="7" s="1"/>
  <c r="Y310" i="7"/>
  <c r="Z310" i="7"/>
  <c r="X310" i="7" s="1"/>
  <c r="E311" i="7"/>
  <c r="D311" i="7" s="1"/>
  <c r="F311" i="7"/>
  <c r="I311" i="7"/>
  <c r="H311" i="7" s="1"/>
  <c r="J311" i="7"/>
  <c r="L311" i="7"/>
  <c r="M311" i="7"/>
  <c r="N311" i="7"/>
  <c r="Q311" i="7"/>
  <c r="R311" i="7"/>
  <c r="U311" i="7"/>
  <c r="V311" i="7"/>
  <c r="T311" i="7" s="1"/>
  <c r="Y311" i="7"/>
  <c r="Z311" i="7"/>
  <c r="X311" i="7" s="1"/>
  <c r="E312" i="7"/>
  <c r="F312" i="7"/>
  <c r="D312" i="7" s="1"/>
  <c r="I312" i="7"/>
  <c r="H312" i="7" s="1"/>
  <c r="J312" i="7"/>
  <c r="M312" i="7"/>
  <c r="L312" i="7" s="1"/>
  <c r="N312" i="7"/>
  <c r="Q312" i="7"/>
  <c r="P312" i="7" s="1"/>
  <c r="R312" i="7"/>
  <c r="U312" i="7"/>
  <c r="T312" i="7" s="1"/>
  <c r="V312" i="7"/>
  <c r="Y312" i="7"/>
  <c r="X312" i="7" s="1"/>
  <c r="Z312" i="7"/>
  <c r="E313" i="7"/>
  <c r="F313" i="7"/>
  <c r="I313" i="7"/>
  <c r="H313" i="7" s="1"/>
  <c r="J313" i="7"/>
  <c r="M313" i="7"/>
  <c r="L313" i="7" s="1"/>
  <c r="N313" i="7"/>
  <c r="P313" i="7"/>
  <c r="Q313" i="7"/>
  <c r="R313" i="7"/>
  <c r="T313" i="7"/>
  <c r="U313" i="7"/>
  <c r="V313" i="7"/>
  <c r="Y313" i="7"/>
  <c r="Z313" i="7"/>
  <c r="X313" i="7" s="1"/>
  <c r="E314" i="7"/>
  <c r="D314" i="7" s="1"/>
  <c r="F314" i="7"/>
  <c r="I314" i="7"/>
  <c r="H314" i="7" s="1"/>
  <c r="J314" i="7"/>
  <c r="L314" i="7"/>
  <c r="M314" i="7"/>
  <c r="N314" i="7"/>
  <c r="P314" i="7"/>
  <c r="Q314" i="7"/>
  <c r="R314" i="7"/>
  <c r="U314" i="7"/>
  <c r="V314" i="7"/>
  <c r="Y314" i="7"/>
  <c r="Z314" i="7"/>
  <c r="X314" i="7" s="1"/>
  <c r="E315" i="7"/>
  <c r="F315" i="7"/>
  <c r="D315" i="7" s="1"/>
  <c r="I315" i="7"/>
  <c r="J315" i="7"/>
  <c r="H315" i="7" s="1"/>
  <c r="M315" i="7"/>
  <c r="N315" i="7"/>
  <c r="Q315" i="7"/>
  <c r="R315" i="7"/>
  <c r="P315" i="7" s="1"/>
  <c r="U315" i="7"/>
  <c r="V315" i="7"/>
  <c r="Y315" i="7"/>
  <c r="X315" i="7" s="1"/>
  <c r="Z315" i="7"/>
  <c r="E316" i="7"/>
  <c r="D316" i="7" s="1"/>
  <c r="F316" i="7"/>
  <c r="I316" i="7"/>
  <c r="J316" i="7"/>
  <c r="H316" i="7" s="1"/>
  <c r="M316" i="7"/>
  <c r="N316" i="7"/>
  <c r="L316" i="7" s="1"/>
  <c r="Q316" i="7"/>
  <c r="R316" i="7"/>
  <c r="U316" i="7"/>
  <c r="V316" i="7"/>
  <c r="T316" i="7" s="1"/>
  <c r="Y316" i="7"/>
  <c r="Z316" i="7"/>
  <c r="E317" i="7"/>
  <c r="F317" i="7"/>
  <c r="D317" i="7" s="1"/>
  <c r="I317" i="7"/>
  <c r="J317" i="7"/>
  <c r="M317" i="7"/>
  <c r="N317" i="7"/>
  <c r="Q317" i="7"/>
  <c r="P317" i="7" s="1"/>
  <c r="R317" i="7"/>
  <c r="U317" i="7"/>
  <c r="V317" i="7"/>
  <c r="T317" i="7" s="1"/>
  <c r="Y317" i="7"/>
  <c r="Z317" i="7"/>
  <c r="E318" i="7"/>
  <c r="F318" i="7"/>
  <c r="I318" i="7"/>
  <c r="J318" i="7"/>
  <c r="H318" i="7" s="1"/>
  <c r="M318" i="7"/>
  <c r="N318" i="7"/>
  <c r="Q318" i="7"/>
  <c r="R318" i="7"/>
  <c r="P318" i="7" s="1"/>
  <c r="U318" i="7"/>
  <c r="V318" i="7"/>
  <c r="Y318" i="7"/>
  <c r="Z318" i="7"/>
  <c r="X318" i="7" s="1"/>
  <c r="E319" i="7"/>
  <c r="F319" i="7"/>
  <c r="I319" i="7"/>
  <c r="J319" i="7"/>
  <c r="M319" i="7"/>
  <c r="L319" i="7" s="1"/>
  <c r="N319" i="7"/>
  <c r="P319" i="7"/>
  <c r="Q319" i="7"/>
  <c r="R319" i="7"/>
  <c r="U319" i="7"/>
  <c r="V319" i="7"/>
  <c r="Y319" i="7"/>
  <c r="Z319" i="7"/>
  <c r="X319" i="7" s="1"/>
  <c r="E320" i="7"/>
  <c r="D320" i="7" s="1"/>
  <c r="F320" i="7"/>
  <c r="H320" i="7"/>
  <c r="I320" i="7"/>
  <c r="J320" i="7"/>
  <c r="M320" i="7"/>
  <c r="L320" i="7" s="1"/>
  <c r="N320" i="7"/>
  <c r="Q320" i="7"/>
  <c r="P320" i="7" s="1"/>
  <c r="R320" i="7"/>
  <c r="U320" i="7"/>
  <c r="T320" i="7" s="1"/>
  <c r="V320" i="7"/>
  <c r="X320" i="7"/>
  <c r="Y320" i="7"/>
  <c r="Z320" i="7"/>
  <c r="E321" i="7"/>
  <c r="D321" i="7" s="1"/>
  <c r="F321" i="7"/>
  <c r="I321" i="7"/>
  <c r="J321" i="7"/>
  <c r="M321" i="7"/>
  <c r="N321" i="7"/>
  <c r="P321" i="7"/>
  <c r="Q321" i="7"/>
  <c r="R321" i="7"/>
  <c r="U321" i="7"/>
  <c r="T321" i="7" s="1"/>
  <c r="V321" i="7"/>
  <c r="Y321" i="7"/>
  <c r="X321" i="7" s="1"/>
  <c r="Z321" i="7"/>
  <c r="E322" i="7"/>
  <c r="D322" i="7" s="1"/>
  <c r="F322" i="7"/>
  <c r="I322" i="7"/>
  <c r="H322" i="7" s="1"/>
  <c r="J322" i="7"/>
  <c r="M322" i="7"/>
  <c r="L322" i="7" s="1"/>
  <c r="N322" i="7"/>
  <c r="Q322" i="7"/>
  <c r="R322" i="7"/>
  <c r="P322" i="7" s="1"/>
  <c r="U322" i="7"/>
  <c r="V322" i="7"/>
  <c r="T322" i="7" s="1"/>
  <c r="Y322" i="7"/>
  <c r="X322" i="7" s="1"/>
  <c r="Z322" i="7"/>
  <c r="E323" i="7"/>
  <c r="D323" i="7" s="1"/>
  <c r="F323" i="7"/>
  <c r="I323" i="7"/>
  <c r="J323" i="7"/>
  <c r="M323" i="7"/>
  <c r="N323" i="7"/>
  <c r="Q323" i="7"/>
  <c r="P323" i="7" s="1"/>
  <c r="R323" i="7"/>
  <c r="U323" i="7"/>
  <c r="T323" i="7" s="1"/>
  <c r="V323" i="7"/>
  <c r="Y323" i="7"/>
  <c r="Z323" i="7"/>
  <c r="X323" i="7" s="1"/>
  <c r="E324" i="7"/>
  <c r="F324" i="7"/>
  <c r="D324" i="7" s="1"/>
  <c r="I324" i="7"/>
  <c r="H324" i="7" s="1"/>
  <c r="J324" i="7"/>
  <c r="M324" i="7"/>
  <c r="N324" i="7"/>
  <c r="Q324" i="7"/>
  <c r="R324" i="7"/>
  <c r="U324" i="7"/>
  <c r="V324" i="7"/>
  <c r="Y324" i="7"/>
  <c r="X324" i="7" s="1"/>
  <c r="Z324" i="7"/>
  <c r="E325" i="7"/>
  <c r="F325" i="7"/>
  <c r="I325" i="7"/>
  <c r="H325" i="7" s="1"/>
  <c r="J325" i="7"/>
  <c r="L325" i="7"/>
  <c r="M325" i="7"/>
  <c r="N325" i="7"/>
  <c r="Q325" i="7"/>
  <c r="R325" i="7"/>
  <c r="P325" i="7" s="1"/>
  <c r="U325" i="7"/>
  <c r="V325" i="7"/>
  <c r="Y325" i="7"/>
  <c r="Z325" i="7"/>
  <c r="E326" i="7"/>
  <c r="D326" i="7" s="1"/>
  <c r="F326" i="7"/>
  <c r="I326" i="7"/>
  <c r="J326" i="7"/>
  <c r="H326" i="7" s="1"/>
  <c r="M326" i="7"/>
  <c r="N326" i="7"/>
  <c r="Q326" i="7"/>
  <c r="R326" i="7"/>
  <c r="U326" i="7"/>
  <c r="V326" i="7"/>
  <c r="X326" i="7"/>
  <c r="Y326" i="7"/>
  <c r="Z326" i="7"/>
  <c r="E327" i="7"/>
  <c r="F327" i="7"/>
  <c r="I327" i="7"/>
  <c r="H327" i="7" s="1"/>
  <c r="J327" i="7"/>
  <c r="M327" i="7"/>
  <c r="L327" i="7" s="1"/>
  <c r="N327" i="7"/>
  <c r="Q327" i="7"/>
  <c r="R327" i="7"/>
  <c r="P327" i="7" s="1"/>
  <c r="U327" i="7"/>
  <c r="T327" i="7" s="1"/>
  <c r="V327" i="7"/>
  <c r="Y327" i="7"/>
  <c r="Z327" i="7"/>
  <c r="X327" i="7" s="1"/>
  <c r="E328" i="7"/>
  <c r="D328" i="7" s="1"/>
  <c r="F328" i="7"/>
  <c r="H328" i="7"/>
  <c r="I328" i="7"/>
  <c r="J328" i="7"/>
  <c r="M328" i="7"/>
  <c r="N328" i="7"/>
  <c r="Q328" i="7"/>
  <c r="P328" i="7" s="1"/>
  <c r="R328" i="7"/>
  <c r="U328" i="7"/>
  <c r="T328" i="7" s="1"/>
  <c r="V328" i="7"/>
  <c r="Y328" i="7"/>
  <c r="X328" i="7" s="1"/>
  <c r="Z328" i="7"/>
  <c r="E329" i="7"/>
  <c r="D329" i="7" s="1"/>
  <c r="F329" i="7"/>
  <c r="I329" i="7"/>
  <c r="J329" i="7"/>
  <c r="M329" i="7"/>
  <c r="N329" i="7"/>
  <c r="Q329" i="7"/>
  <c r="P329" i="7" s="1"/>
  <c r="R329" i="7"/>
  <c r="U329" i="7"/>
  <c r="T329" i="7" s="1"/>
  <c r="V329" i="7"/>
  <c r="Y329" i="7"/>
  <c r="X329" i="7" s="1"/>
  <c r="Z329" i="7"/>
  <c r="E330" i="7"/>
  <c r="F330" i="7"/>
  <c r="I330" i="7"/>
  <c r="H330" i="7" s="1"/>
  <c r="J330" i="7"/>
  <c r="M330" i="7"/>
  <c r="N330" i="7"/>
  <c r="P330" i="7"/>
  <c r="Q330" i="7"/>
  <c r="R330" i="7"/>
  <c r="U330" i="7"/>
  <c r="T330" i="7" s="1"/>
  <c r="V330" i="7"/>
  <c r="Y330" i="7"/>
  <c r="X330" i="7" s="1"/>
  <c r="Z330" i="7"/>
  <c r="E331" i="7"/>
  <c r="F331" i="7"/>
  <c r="I331" i="7"/>
  <c r="J331" i="7"/>
  <c r="M331" i="7"/>
  <c r="N331" i="7"/>
  <c r="Q331" i="7"/>
  <c r="P331" i="7" s="1"/>
  <c r="R331" i="7"/>
  <c r="U331" i="7"/>
  <c r="V331" i="7"/>
  <c r="Y331" i="7"/>
  <c r="Z331" i="7"/>
  <c r="X331" i="7" s="1"/>
  <c r="E332" i="7"/>
  <c r="F332" i="7"/>
  <c r="D332" i="7" s="1"/>
  <c r="I332" i="7"/>
  <c r="J332" i="7"/>
  <c r="H332" i="7" s="1"/>
  <c r="M332" i="7"/>
  <c r="N332" i="7"/>
  <c r="Q332" i="7"/>
  <c r="R332" i="7"/>
  <c r="U332" i="7"/>
  <c r="V332" i="7"/>
  <c r="Y332" i="7"/>
  <c r="Z332" i="7"/>
  <c r="X332" i="7" s="1"/>
  <c r="E333" i="7"/>
  <c r="F333" i="7"/>
  <c r="I333" i="7"/>
  <c r="H333" i="7" s="1"/>
  <c r="J333" i="7"/>
  <c r="M333" i="7"/>
  <c r="L333" i="7" s="1"/>
  <c r="N333" i="7"/>
  <c r="P333" i="7"/>
  <c r="Q333" i="7"/>
  <c r="R333" i="7"/>
  <c r="U333" i="7"/>
  <c r="V333" i="7"/>
  <c r="Y333" i="7"/>
  <c r="X333" i="7" s="1"/>
  <c r="Z333" i="7"/>
  <c r="E334" i="7"/>
  <c r="F334" i="7"/>
  <c r="I334" i="7"/>
  <c r="J334" i="7"/>
  <c r="H334" i="7" s="1"/>
  <c r="M334" i="7"/>
  <c r="L334" i="7" s="1"/>
  <c r="N334" i="7"/>
  <c r="Q334" i="7"/>
  <c r="R334" i="7"/>
  <c r="U334" i="7"/>
  <c r="V334" i="7"/>
  <c r="Y334" i="7"/>
  <c r="Z334" i="7"/>
  <c r="X334" i="7" s="1"/>
  <c r="E335" i="7"/>
  <c r="D335" i="7" s="1"/>
  <c r="F335" i="7"/>
  <c r="I335" i="7"/>
  <c r="J335" i="7"/>
  <c r="M335" i="7"/>
  <c r="L335" i="7" s="1"/>
  <c r="N335" i="7"/>
  <c r="P335" i="7"/>
  <c r="Q335" i="7"/>
  <c r="R335" i="7"/>
  <c r="U335" i="7"/>
  <c r="T335" i="7" s="1"/>
  <c r="V335" i="7"/>
  <c r="X335" i="7"/>
  <c r="Y335" i="7"/>
  <c r="Z335" i="7"/>
  <c r="E336" i="7"/>
  <c r="D336" i="7" s="1"/>
  <c r="F336" i="7"/>
  <c r="I336" i="7"/>
  <c r="H336" i="7" s="1"/>
  <c r="J336" i="7"/>
  <c r="M336" i="7"/>
  <c r="L336" i="7" s="1"/>
  <c r="N336" i="7"/>
  <c r="Q336" i="7"/>
  <c r="P336" i="7" s="1"/>
  <c r="R336" i="7"/>
  <c r="U336" i="7"/>
  <c r="V336" i="7"/>
  <c r="Y336" i="7"/>
  <c r="X336" i="7" s="1"/>
  <c r="Z336" i="7"/>
  <c r="E337" i="7"/>
  <c r="F337" i="7"/>
  <c r="I337" i="7"/>
  <c r="J337" i="7"/>
  <c r="M337" i="7"/>
  <c r="N337" i="7"/>
  <c r="L337" i="7" s="1"/>
  <c r="Q337" i="7"/>
  <c r="P337" i="7" s="1"/>
  <c r="R337" i="7"/>
  <c r="U337" i="7"/>
  <c r="T337" i="7" s="1"/>
  <c r="V337" i="7"/>
  <c r="Y337" i="7"/>
  <c r="Z337" i="7"/>
  <c r="E338" i="7"/>
  <c r="F338" i="7"/>
  <c r="I338" i="7"/>
  <c r="H338" i="7" s="1"/>
  <c r="J338" i="7"/>
  <c r="M338" i="7"/>
  <c r="L338" i="7" s="1"/>
  <c r="N338" i="7"/>
  <c r="Q338" i="7"/>
  <c r="P338" i="7" s="1"/>
  <c r="R338" i="7"/>
  <c r="U338" i="7"/>
  <c r="V338" i="7"/>
  <c r="T338" i="7" s="1"/>
  <c r="Y338" i="7"/>
  <c r="Z338" i="7"/>
  <c r="X338" i="7" s="1"/>
  <c r="E339" i="7"/>
  <c r="F339" i="7"/>
  <c r="I339" i="7"/>
  <c r="J339" i="7"/>
  <c r="M339" i="7"/>
  <c r="N339" i="7"/>
  <c r="Q339" i="7"/>
  <c r="R339" i="7"/>
  <c r="P339" i="7" s="1"/>
  <c r="U339" i="7"/>
  <c r="V339" i="7"/>
  <c r="Y339" i="7"/>
  <c r="Z339" i="7"/>
  <c r="E340" i="7"/>
  <c r="F340" i="7"/>
  <c r="I340" i="7"/>
  <c r="J340" i="7"/>
  <c r="H340" i="7" s="1"/>
  <c r="M340" i="7"/>
  <c r="N340" i="7"/>
  <c r="Q340" i="7"/>
  <c r="R340" i="7"/>
  <c r="U340" i="7"/>
  <c r="T340" i="7" s="1"/>
  <c r="V340" i="7"/>
  <c r="Y340" i="7"/>
  <c r="X340" i="7" s="1"/>
  <c r="Z340" i="7"/>
  <c r="E341" i="7"/>
  <c r="F341" i="7"/>
  <c r="I341" i="7"/>
  <c r="J341" i="7"/>
  <c r="H341" i="7" s="1"/>
  <c r="M341" i="7"/>
  <c r="L341" i="7" s="1"/>
  <c r="N341" i="7"/>
  <c r="Q341" i="7"/>
  <c r="P341" i="7" s="1"/>
  <c r="R341" i="7"/>
  <c r="U341" i="7"/>
  <c r="T341" i="7" s="1"/>
  <c r="V341" i="7"/>
  <c r="Y341" i="7"/>
  <c r="Z341" i="7"/>
  <c r="E342" i="7"/>
  <c r="D342" i="7" s="1"/>
  <c r="F342" i="7"/>
  <c r="I342" i="7"/>
  <c r="H342" i="7" s="1"/>
  <c r="J342" i="7"/>
  <c r="M342" i="7"/>
  <c r="N342" i="7"/>
  <c r="Q342" i="7"/>
  <c r="R342" i="7"/>
  <c r="U342" i="7"/>
  <c r="V342" i="7"/>
  <c r="T342" i="7" s="1"/>
  <c r="Y342" i="7"/>
  <c r="X342" i="7" s="1"/>
  <c r="Z342" i="7"/>
  <c r="E343" i="7"/>
  <c r="F343" i="7"/>
  <c r="I343" i="7"/>
  <c r="J343" i="7"/>
  <c r="M343" i="7"/>
  <c r="N343" i="7"/>
  <c r="Q343" i="7"/>
  <c r="P343" i="7" s="1"/>
  <c r="R343" i="7"/>
  <c r="U343" i="7"/>
  <c r="T343" i="7" s="1"/>
  <c r="V343" i="7"/>
  <c r="X343" i="7"/>
  <c r="Y343" i="7"/>
  <c r="Z343" i="7"/>
  <c r="E344" i="7"/>
  <c r="D344" i="7" s="1"/>
  <c r="F344" i="7"/>
  <c r="I344" i="7"/>
  <c r="H344" i="7" s="1"/>
  <c r="J344" i="7"/>
  <c r="M344" i="7"/>
  <c r="L344" i="7" s="1"/>
  <c r="N344" i="7"/>
  <c r="Q344" i="7"/>
  <c r="P344" i="7" s="1"/>
  <c r="R344" i="7"/>
  <c r="U344" i="7"/>
  <c r="V344" i="7"/>
  <c r="Y344" i="7"/>
  <c r="Z344" i="7"/>
  <c r="E345" i="7"/>
  <c r="F345" i="7"/>
  <c r="I345" i="7"/>
  <c r="J345" i="7"/>
  <c r="M345" i="7"/>
  <c r="N345" i="7"/>
  <c r="Q345" i="7"/>
  <c r="P345" i="7" s="1"/>
  <c r="R345" i="7"/>
  <c r="U345" i="7"/>
  <c r="V345" i="7"/>
  <c r="Y345" i="7"/>
  <c r="X345" i="7" s="1"/>
  <c r="Z345" i="7"/>
  <c r="E346" i="7"/>
  <c r="D346" i="7" s="1"/>
  <c r="F346" i="7"/>
  <c r="I346" i="7"/>
  <c r="H346" i="7" s="1"/>
  <c r="J346" i="7"/>
  <c r="M346" i="7"/>
  <c r="L346" i="7" s="1"/>
  <c r="N346" i="7"/>
  <c r="P346" i="7"/>
  <c r="Q346" i="7"/>
  <c r="R346" i="7"/>
  <c r="U346" i="7"/>
  <c r="T346" i="7" s="1"/>
  <c r="V346" i="7"/>
  <c r="Y346" i="7"/>
  <c r="X346" i="7" s="1"/>
  <c r="Z346" i="7"/>
  <c r="E347" i="7"/>
  <c r="F347" i="7"/>
  <c r="I347" i="7"/>
  <c r="J347" i="7"/>
  <c r="M347" i="7"/>
  <c r="N347" i="7"/>
  <c r="Q347" i="7"/>
  <c r="R347" i="7"/>
  <c r="U347" i="7"/>
  <c r="T347" i="7" s="1"/>
  <c r="V347" i="7"/>
  <c r="Y347" i="7"/>
  <c r="Z347" i="7"/>
  <c r="E348" i="7"/>
  <c r="F348" i="7"/>
  <c r="H348" i="7"/>
  <c r="I348" i="7"/>
  <c r="J348" i="7"/>
  <c r="M348" i="7"/>
  <c r="L348" i="7" s="1"/>
  <c r="N348" i="7"/>
  <c r="Q348" i="7"/>
  <c r="P348" i="7" s="1"/>
  <c r="R348" i="7"/>
  <c r="U348" i="7"/>
  <c r="V348" i="7"/>
  <c r="Y348" i="7"/>
  <c r="X348" i="7" s="1"/>
  <c r="Z348" i="7"/>
  <c r="E349" i="7"/>
  <c r="F349" i="7"/>
  <c r="I349" i="7"/>
  <c r="H349" i="7" s="1"/>
  <c r="J349" i="7"/>
  <c r="L349" i="7"/>
  <c r="M349" i="7"/>
  <c r="N349" i="7"/>
  <c r="Q349" i="7"/>
  <c r="R349" i="7"/>
  <c r="P349" i="7" s="1"/>
  <c r="U349" i="7"/>
  <c r="V349" i="7"/>
  <c r="Y349" i="7"/>
  <c r="Z349" i="7"/>
  <c r="E350" i="7"/>
  <c r="D350" i="7" s="1"/>
  <c r="F350" i="7"/>
  <c r="I350" i="7"/>
  <c r="J350" i="7"/>
  <c r="M350" i="7"/>
  <c r="L350" i="7" s="1"/>
  <c r="N350" i="7"/>
  <c r="Q350" i="7"/>
  <c r="P350" i="7" s="1"/>
  <c r="R350" i="7"/>
  <c r="U350" i="7"/>
  <c r="V350" i="7"/>
  <c r="T350" i="7" s="1"/>
  <c r="Y350" i="7"/>
  <c r="X350" i="7" s="1"/>
  <c r="Z350" i="7"/>
  <c r="E351" i="7"/>
  <c r="F351" i="7"/>
  <c r="I351" i="7"/>
  <c r="H351" i="7" s="1"/>
  <c r="J351" i="7"/>
  <c r="M351" i="7"/>
  <c r="N351" i="7"/>
  <c r="Q351" i="7"/>
  <c r="R351" i="7"/>
  <c r="U351" i="7"/>
  <c r="V351" i="7"/>
  <c r="Y351" i="7"/>
  <c r="Z351" i="7"/>
  <c r="X351" i="7" s="1"/>
  <c r="E352" i="7"/>
  <c r="D352" i="7" s="1"/>
  <c r="F352" i="7"/>
  <c r="I352" i="7"/>
  <c r="H352" i="7" s="1"/>
  <c r="J352" i="7"/>
  <c r="M352" i="7"/>
  <c r="L352" i="7" s="1"/>
  <c r="N352" i="7"/>
  <c r="Q352" i="7"/>
  <c r="R352" i="7"/>
  <c r="U352" i="7"/>
  <c r="V352" i="7"/>
  <c r="Y352" i="7"/>
  <c r="X352" i="7" s="1"/>
  <c r="Z352" i="7"/>
  <c r="H347" i="7" l="1"/>
  <c r="X344" i="7"/>
  <c r="P342" i="7"/>
  <c r="D339" i="7"/>
  <c r="D338" i="7"/>
  <c r="P334" i="7"/>
  <c r="L332" i="7"/>
  <c r="H331" i="7"/>
  <c r="T326" i="7"/>
  <c r="P324" i="7"/>
  <c r="L323" i="7"/>
  <c r="P316" i="7"/>
  <c r="L308" i="7"/>
  <c r="D306" i="7"/>
  <c r="T296" i="7"/>
  <c r="L295" i="7"/>
  <c r="X285" i="7"/>
  <c r="P284" i="7"/>
  <c r="D281" i="7"/>
  <c r="X279" i="7"/>
  <c r="D274" i="7"/>
  <c r="L270" i="7"/>
  <c r="H269" i="7"/>
  <c r="T265" i="7"/>
  <c r="P264" i="7"/>
  <c r="H262" i="7"/>
  <c r="X260" i="7"/>
  <c r="L257" i="7"/>
  <c r="D256" i="7"/>
  <c r="L251" i="7"/>
  <c r="D250" i="7"/>
  <c r="P245" i="7"/>
  <c r="H243" i="7"/>
  <c r="T240" i="7"/>
  <c r="L239" i="7"/>
  <c r="P234" i="7"/>
  <c r="H232" i="7"/>
  <c r="L227" i="7"/>
  <c r="X224" i="7"/>
  <c r="T217" i="7"/>
  <c r="L209" i="7"/>
  <c r="L208" i="7"/>
  <c r="H207" i="7"/>
  <c r="D204" i="7"/>
  <c r="X202" i="7"/>
  <c r="H199" i="7"/>
  <c r="P195" i="7"/>
  <c r="T184" i="7"/>
  <c r="X178" i="7"/>
  <c r="L175" i="7"/>
  <c r="H142" i="7"/>
  <c r="H181" i="7"/>
  <c r="P66" i="7"/>
  <c r="D347" i="7"/>
  <c r="T344" i="7"/>
  <c r="L342" i="7"/>
  <c r="D340" i="7"/>
  <c r="X337" i="7"/>
  <c r="T336" i="7"/>
  <c r="D331" i="7"/>
  <c r="D330" i="7"/>
  <c r="P326" i="7"/>
  <c r="L324" i="7"/>
  <c r="H323" i="7"/>
  <c r="T318" i="7"/>
  <c r="D313" i="7"/>
  <c r="P310" i="7"/>
  <c r="X305" i="7"/>
  <c r="L302" i="7"/>
  <c r="H301" i="7"/>
  <c r="P296" i="7"/>
  <c r="H295" i="7"/>
  <c r="P290" i="7"/>
  <c r="H288" i="7"/>
  <c r="T285" i="7"/>
  <c r="H283" i="7"/>
  <c r="D282" i="7"/>
  <c r="T279" i="7"/>
  <c r="D275" i="7"/>
  <c r="X273" i="7"/>
  <c r="T272" i="7"/>
  <c r="L264" i="7"/>
  <c r="H263" i="7"/>
  <c r="D262" i="7"/>
  <c r="H251" i="7"/>
  <c r="T241" i="7"/>
  <c r="P240" i="7"/>
  <c r="H239" i="7"/>
  <c r="X236" i="7"/>
  <c r="T235" i="7"/>
  <c r="H227" i="7"/>
  <c r="D226" i="7"/>
  <c r="H215" i="7"/>
  <c r="D214" i="7"/>
  <c r="P210" i="7"/>
  <c r="T202" i="7"/>
  <c r="D199" i="7"/>
  <c r="D187" i="7"/>
  <c r="X306" i="7"/>
  <c r="T305" i="7"/>
  <c r="H289" i="7"/>
  <c r="L277" i="7"/>
  <c r="P272" i="7"/>
  <c r="X267" i="7"/>
  <c r="P259" i="7"/>
  <c r="D251" i="7"/>
  <c r="T248" i="7"/>
  <c r="X242" i="7"/>
  <c r="L240" i="7"/>
  <c r="D238" i="7"/>
  <c r="L223" i="7"/>
  <c r="D221" i="7"/>
  <c r="L216" i="7"/>
  <c r="X212" i="7"/>
  <c r="H188" i="7"/>
  <c r="P171" i="7"/>
  <c r="L170" i="7"/>
  <c r="D94" i="7"/>
  <c r="T351" i="7"/>
  <c r="D348" i="7"/>
  <c r="T345" i="7"/>
  <c r="L343" i="7"/>
  <c r="D341" i="7"/>
  <c r="X339" i="7"/>
  <c r="L326" i="7"/>
  <c r="T319" i="7"/>
  <c r="L317" i="7"/>
  <c r="P311" i="7"/>
  <c r="H309" i="7"/>
  <c r="D308" i="7"/>
  <c r="T298" i="7"/>
  <c r="D295" i="7"/>
  <c r="X293" i="7"/>
  <c r="T286" i="7"/>
  <c r="L285" i="7"/>
  <c r="T280" i="7"/>
  <c r="L278" i="7"/>
  <c r="H277" i="7"/>
  <c r="D270" i="7"/>
  <c r="X268" i="7"/>
  <c r="T267" i="7"/>
  <c r="L259" i="7"/>
  <c r="H258" i="7"/>
  <c r="D257" i="7"/>
  <c r="T249" i="7"/>
  <c r="H245" i="7"/>
  <c r="X237" i="7"/>
  <c r="H234" i="7"/>
  <c r="T219" i="7"/>
  <c r="P211" i="7"/>
  <c r="D208" i="7"/>
  <c r="T205" i="7"/>
  <c r="P197" i="7"/>
  <c r="T192" i="7"/>
  <c r="L190" i="7"/>
  <c r="H296" i="7"/>
  <c r="T293" i="7"/>
  <c r="D289" i="7"/>
  <c r="X282" i="7"/>
  <c r="P280" i="7"/>
  <c r="X275" i="7"/>
  <c r="H271" i="7"/>
  <c r="P267" i="7"/>
  <c r="D264" i="7"/>
  <c r="T261" i="7"/>
  <c r="P254" i="7"/>
  <c r="L247" i="7"/>
  <c r="L241" i="7"/>
  <c r="H240" i="7"/>
  <c r="T237" i="7"/>
  <c r="P236" i="7"/>
  <c r="L235" i="7"/>
  <c r="D233" i="7"/>
  <c r="T231" i="7"/>
  <c r="X226" i="7"/>
  <c r="D222" i="7"/>
  <c r="T220" i="7"/>
  <c r="P218" i="7"/>
  <c r="L211" i="7"/>
  <c r="H210" i="7"/>
  <c r="T198" i="7"/>
  <c r="D195" i="7"/>
  <c r="X193" i="7"/>
  <c r="P192" i="7"/>
  <c r="P191" i="7"/>
  <c r="H189" i="7"/>
  <c r="T186" i="7"/>
  <c r="D183" i="7"/>
  <c r="T162" i="7"/>
  <c r="P59" i="7"/>
  <c r="L31" i="7"/>
  <c r="T352" i="7"/>
  <c r="D333" i="7"/>
  <c r="L318" i="7"/>
  <c r="H317" i="7"/>
  <c r="L305" i="7"/>
  <c r="L218" i="7"/>
  <c r="P206" i="7"/>
  <c r="P198" i="7"/>
  <c r="T180" i="7"/>
  <c r="X163" i="7"/>
  <c r="H350" i="7"/>
  <c r="X347" i="7"/>
  <c r="H335" i="7"/>
  <c r="H272" i="7"/>
  <c r="D271" i="7"/>
  <c r="H265" i="7"/>
  <c r="P261" i="7"/>
  <c r="L254" i="7"/>
  <c r="P242" i="7"/>
  <c r="P231" i="7"/>
  <c r="L230" i="7"/>
  <c r="P225" i="7"/>
  <c r="H343" i="7"/>
  <c r="P352" i="7"/>
  <c r="D334" i="7"/>
  <c r="L328" i="7"/>
  <c r="L351" i="7"/>
  <c r="D349" i="7"/>
  <c r="L345" i="7"/>
  <c r="D343" i="7"/>
  <c r="T331" i="7"/>
  <c r="D325" i="7"/>
  <c r="T314" i="7"/>
  <c r="D310" i="7"/>
  <c r="T307" i="7"/>
  <c r="D303" i="7"/>
  <c r="T300" i="7"/>
  <c r="L298" i="7"/>
  <c r="L292" i="7"/>
  <c r="D290" i="7"/>
  <c r="H279" i="7"/>
  <c r="X276" i="7"/>
  <c r="L273" i="7"/>
  <c r="L267" i="7"/>
  <c r="T262" i="7"/>
  <c r="T256" i="7"/>
  <c r="X251" i="7"/>
  <c r="D246" i="7"/>
  <c r="H241" i="7"/>
  <c r="X233" i="7"/>
  <c r="D201" i="7"/>
  <c r="D196" i="7"/>
  <c r="T181" i="7"/>
  <c r="P168" i="7"/>
  <c r="H166" i="7"/>
  <c r="P351" i="7"/>
  <c r="T339" i="7"/>
  <c r="X341" i="7"/>
  <c r="H337" i="7"/>
  <c r="L329" i="7"/>
  <c r="P307" i="7"/>
  <c r="T301" i="7"/>
  <c r="L293" i="7"/>
  <c r="D291" i="7"/>
  <c r="P287" i="7"/>
  <c r="L286" i="7"/>
  <c r="D285" i="7"/>
  <c r="X283" i="7"/>
  <c r="D278" i="7"/>
  <c r="H273" i="7"/>
  <c r="P268" i="7"/>
  <c r="D265" i="7"/>
  <c r="L255" i="7"/>
  <c r="H254" i="7"/>
  <c r="P250" i="7"/>
  <c r="L249" i="7"/>
  <c r="X244" i="7"/>
  <c r="L242" i="7"/>
  <c r="H236" i="7"/>
  <c r="D229" i="7"/>
  <c r="L225" i="7"/>
  <c r="D224" i="7"/>
  <c r="X222" i="7"/>
  <c r="L219" i="7"/>
  <c r="H218" i="7"/>
  <c r="X215" i="7"/>
  <c r="X200" i="7"/>
  <c r="X195" i="7"/>
  <c r="X188" i="7"/>
  <c r="T187" i="7"/>
  <c r="X316" i="7"/>
  <c r="T315" i="7"/>
  <c r="T308" i="7"/>
  <c r="X303" i="7"/>
  <c r="P269" i="7"/>
  <c r="D260" i="7"/>
  <c r="H225" i="7"/>
  <c r="D218" i="7"/>
  <c r="P199" i="7"/>
  <c r="T188" i="7"/>
  <c r="X139" i="7"/>
  <c r="X349" i="7"/>
  <c r="P347" i="7"/>
  <c r="H345" i="7"/>
  <c r="P340" i="7"/>
  <c r="L339" i="7"/>
  <c r="T333" i="7"/>
  <c r="T332" i="7"/>
  <c r="H329" i="7"/>
  <c r="D327" i="7"/>
  <c r="X325" i="7"/>
  <c r="L321" i="7"/>
  <c r="H319" i="7"/>
  <c r="D318" i="7"/>
  <c r="L287" i="7"/>
  <c r="D273" i="7"/>
  <c r="L256" i="7"/>
  <c r="D351" i="7"/>
  <c r="H237" i="7"/>
  <c r="L226" i="7"/>
  <c r="X223" i="7"/>
  <c r="T222" i="7"/>
  <c r="X210" i="7"/>
  <c r="X201" i="7"/>
  <c r="T200" i="7"/>
  <c r="L193" i="7"/>
  <c r="D191" i="7"/>
  <c r="X177" i="7"/>
  <c r="P169" i="7"/>
  <c r="D102" i="7"/>
  <c r="T348" i="7"/>
  <c r="D337" i="7"/>
  <c r="L330" i="7"/>
  <c r="T349" i="7"/>
  <c r="L347" i="7"/>
  <c r="D345" i="7"/>
  <c r="L340" i="7"/>
  <c r="H339" i="7"/>
  <c r="T334" i="7"/>
  <c r="P332" i="7"/>
  <c r="L331" i="7"/>
  <c r="T325" i="7"/>
  <c r="T324" i="7"/>
  <c r="H321" i="7"/>
  <c r="D319" i="7"/>
  <c r="X317" i="7"/>
  <c r="T309" i="7"/>
  <c r="T302" i="7"/>
  <c r="H299" i="7"/>
  <c r="X296" i="7"/>
  <c r="P295" i="7"/>
  <c r="L294" i="7"/>
  <c r="D292" i="7"/>
  <c r="D286" i="7"/>
  <c r="T284" i="7"/>
  <c r="L275" i="7"/>
  <c r="H274" i="7"/>
  <c r="L269" i="7"/>
  <c r="T264" i="7"/>
  <c r="L262" i="7"/>
  <c r="X259" i="7"/>
  <c r="D255" i="7"/>
  <c r="X253" i="7"/>
  <c r="T252" i="7"/>
  <c r="P244" i="7"/>
  <c r="L243" i="7"/>
  <c r="P239" i="7"/>
  <c r="D231" i="7"/>
  <c r="P227" i="7"/>
  <c r="D225" i="7"/>
  <c r="T223" i="7"/>
  <c r="P222" i="7"/>
  <c r="L214" i="7"/>
  <c r="D212" i="7"/>
  <c r="P209" i="7"/>
  <c r="X196" i="7"/>
  <c r="P194" i="7"/>
  <c r="H193" i="7"/>
  <c r="D186" i="7"/>
  <c r="D179" i="7"/>
  <c r="T177" i="7"/>
  <c r="H64" i="7"/>
  <c r="R10" i="7"/>
  <c r="D6" i="6" s="1"/>
  <c r="H97" i="7"/>
  <c r="L66" i="7"/>
  <c r="X20" i="7"/>
  <c r="X164" i="7"/>
  <c r="P163" i="7"/>
  <c r="D155" i="7"/>
  <c r="X153" i="7"/>
  <c r="X147" i="7"/>
  <c r="D142" i="7"/>
  <c r="X140" i="7"/>
  <c r="P138" i="7"/>
  <c r="L136" i="7"/>
  <c r="T131" i="7"/>
  <c r="P130" i="7"/>
  <c r="L129" i="7"/>
  <c r="H127" i="7"/>
  <c r="X124" i="7"/>
  <c r="P122" i="7"/>
  <c r="P114" i="7"/>
  <c r="L113" i="7"/>
  <c r="H111" i="7"/>
  <c r="T92" i="7"/>
  <c r="D65" i="7"/>
  <c r="P60" i="7"/>
  <c r="T53" i="7"/>
  <c r="L51" i="7"/>
  <c r="T46" i="7"/>
  <c r="H41" i="7"/>
  <c r="X37" i="7"/>
  <c r="D168" i="7"/>
  <c r="L160" i="7"/>
  <c r="D149" i="7"/>
  <c r="L145" i="7"/>
  <c r="D135" i="7"/>
  <c r="D127" i="7"/>
  <c r="D111" i="7"/>
  <c r="T108" i="7"/>
  <c r="X102" i="7"/>
  <c r="T100" i="7"/>
  <c r="D97" i="7"/>
  <c r="X94" i="7"/>
  <c r="T85" i="7"/>
  <c r="T78" i="7"/>
  <c r="L76" i="7"/>
  <c r="H75" i="7"/>
  <c r="P44" i="7"/>
  <c r="L43" i="7"/>
  <c r="D31" i="7"/>
  <c r="X29" i="7"/>
  <c r="D23" i="7"/>
  <c r="X21" i="7"/>
  <c r="D15" i="7"/>
  <c r="T244" i="7"/>
  <c r="D241" i="7"/>
  <c r="P237" i="7"/>
  <c r="L236" i="7"/>
  <c r="D234" i="7"/>
  <c r="H228" i="7"/>
  <c r="D227" i="7"/>
  <c r="P223" i="7"/>
  <c r="X217" i="7"/>
  <c r="X216" i="7"/>
  <c r="T215" i="7"/>
  <c r="H212" i="7"/>
  <c r="D211" i="7"/>
  <c r="X209" i="7"/>
  <c r="L203" i="7"/>
  <c r="T197" i="7"/>
  <c r="L194" i="7"/>
  <c r="P188" i="7"/>
  <c r="X167" i="7"/>
  <c r="X166" i="7"/>
  <c r="T165" i="7"/>
  <c r="H161" i="7"/>
  <c r="H157" i="7"/>
  <c r="P152" i="7"/>
  <c r="X148" i="7"/>
  <c r="T147" i="7"/>
  <c r="P146" i="7"/>
  <c r="H145" i="7"/>
  <c r="D143" i="7"/>
  <c r="X118" i="7"/>
  <c r="T116" i="7"/>
  <c r="T101" i="7"/>
  <c r="L99" i="7"/>
  <c r="H98" i="7"/>
  <c r="X95" i="7"/>
  <c r="T93" i="7"/>
  <c r="D89" i="7"/>
  <c r="X87" i="7"/>
  <c r="D81" i="7"/>
  <c r="X79" i="7"/>
  <c r="D74" i="7"/>
  <c r="L68" i="7"/>
  <c r="L60" i="7"/>
  <c r="D58" i="7"/>
  <c r="H51" i="7"/>
  <c r="P46" i="7"/>
  <c r="D41" i="7"/>
  <c r="T37" i="7"/>
  <c r="L35" i="7"/>
  <c r="L26" i="7"/>
  <c r="H18" i="7"/>
  <c r="D17" i="7"/>
  <c r="D157" i="7"/>
  <c r="P11" i="7"/>
  <c r="T154" i="7"/>
  <c r="X142" i="7"/>
  <c r="T141" i="7"/>
  <c r="T125" i="7"/>
  <c r="L92" i="7"/>
  <c r="H83" i="7"/>
  <c r="L70" i="7"/>
  <c r="H60" i="7"/>
  <c r="D59" i="7"/>
  <c r="T56" i="7"/>
  <c r="D51" i="7"/>
  <c r="L46" i="7"/>
  <c r="D25" i="7"/>
  <c r="P20" i="7"/>
  <c r="T232" i="7"/>
  <c r="H229" i="7"/>
  <c r="P224" i="7"/>
  <c r="H222" i="7"/>
  <c r="L215" i="7"/>
  <c r="H214" i="7"/>
  <c r="H213" i="7"/>
  <c r="T209" i="7"/>
  <c r="L207" i="7"/>
  <c r="H205" i="7"/>
  <c r="X199" i="7"/>
  <c r="H195" i="7"/>
  <c r="D194" i="7"/>
  <c r="P182" i="7"/>
  <c r="H179" i="7"/>
  <c r="D178" i="7"/>
  <c r="X175" i="7"/>
  <c r="P174" i="7"/>
  <c r="D170" i="7"/>
  <c r="X168" i="7"/>
  <c r="H162" i="7"/>
  <c r="P154" i="7"/>
  <c r="H151" i="7"/>
  <c r="X149" i="7"/>
  <c r="L146" i="7"/>
  <c r="D145" i="7"/>
  <c r="X135" i="7"/>
  <c r="T134" i="7"/>
  <c r="P132" i="7"/>
  <c r="P118" i="7"/>
  <c r="L108" i="7"/>
  <c r="L100" i="7"/>
  <c r="D98" i="7"/>
  <c r="D90" i="7"/>
  <c r="L78" i="7"/>
  <c r="P71" i="7"/>
  <c r="D67" i="7"/>
  <c r="T64" i="7"/>
  <c r="L62" i="7"/>
  <c r="X57" i="7"/>
  <c r="L53" i="7"/>
  <c r="H45" i="7"/>
  <c r="D43" i="7"/>
  <c r="T39" i="7"/>
  <c r="L36" i="7"/>
  <c r="T30" i="7"/>
  <c r="H19" i="7"/>
  <c r="P30" i="7"/>
  <c r="P22" i="7"/>
  <c r="L173" i="7"/>
  <c r="T168" i="7"/>
  <c r="T155" i="7"/>
  <c r="L153" i="7"/>
  <c r="D151" i="7"/>
  <c r="L132" i="7"/>
  <c r="D130" i="7"/>
  <c r="D114" i="7"/>
  <c r="H108" i="7"/>
  <c r="D106" i="7"/>
  <c r="L102" i="7"/>
  <c r="H100" i="7"/>
  <c r="D99" i="7"/>
  <c r="L94" i="7"/>
  <c r="D91" i="7"/>
  <c r="T88" i="7"/>
  <c r="T80" i="7"/>
  <c r="T73" i="7"/>
  <c r="T57" i="7"/>
  <c r="D52" i="7"/>
  <c r="T49" i="7"/>
  <c r="P48" i="7"/>
  <c r="T40" i="7"/>
  <c r="L37" i="7"/>
  <c r="H36" i="7"/>
  <c r="D35" i="7"/>
  <c r="T143" i="7"/>
  <c r="H140" i="7"/>
  <c r="H124" i="7"/>
  <c r="D122" i="7"/>
  <c r="L118" i="7"/>
  <c r="H116" i="7"/>
  <c r="D107" i="7"/>
  <c r="T104" i="7"/>
  <c r="P103" i="7"/>
  <c r="H101" i="7"/>
  <c r="H93" i="7"/>
  <c r="D92" i="7"/>
  <c r="X89" i="7"/>
  <c r="X83" i="7"/>
  <c r="L79" i="7"/>
  <c r="P72" i="7"/>
  <c r="L71" i="7"/>
  <c r="T65" i="7"/>
  <c r="X59" i="7"/>
  <c r="D53" i="7"/>
  <c r="L29" i="7"/>
  <c r="L21" i="7"/>
  <c r="X204" i="7"/>
  <c r="H198" i="7"/>
  <c r="H197" i="7"/>
  <c r="H190" i="7"/>
  <c r="T185" i="7"/>
  <c r="P184" i="7"/>
  <c r="L183" i="7"/>
  <c r="H182" i="7"/>
  <c r="X179" i="7"/>
  <c r="P176" i="7"/>
  <c r="T169" i="7"/>
  <c r="D164" i="7"/>
  <c r="X161" i="7"/>
  <c r="P156" i="7"/>
  <c r="L142" i="7"/>
  <c r="H141" i="7"/>
  <c r="D140" i="7"/>
  <c r="X137" i="7"/>
  <c r="P135" i="7"/>
  <c r="H133" i="7"/>
  <c r="H125" i="7"/>
  <c r="D124" i="7"/>
  <c r="X121" i="7"/>
  <c r="X107" i="7"/>
  <c r="X99" i="7"/>
  <c r="X91" i="7"/>
  <c r="T89" i="7"/>
  <c r="T81" i="7"/>
  <c r="D78" i="7"/>
  <c r="L72" i="7"/>
  <c r="T66" i="7"/>
  <c r="P65" i="7"/>
  <c r="L64" i="7"/>
  <c r="D62" i="7"/>
  <c r="T59" i="7"/>
  <c r="P50" i="7"/>
  <c r="H47" i="7"/>
  <c r="T42" i="7"/>
  <c r="T41" i="7"/>
  <c r="X25" i="7"/>
  <c r="D20" i="7"/>
  <c r="T17" i="7"/>
  <c r="P16" i="7"/>
  <c r="T121" i="7"/>
  <c r="L119" i="7"/>
  <c r="L96" i="7"/>
  <c r="T91" i="7"/>
  <c r="P89" i="7"/>
  <c r="L88" i="7"/>
  <c r="P81" i="7"/>
  <c r="L80" i="7"/>
  <c r="X77" i="7"/>
  <c r="D71" i="7"/>
  <c r="X69" i="7"/>
  <c r="D55" i="7"/>
  <c r="D47" i="7"/>
  <c r="P41" i="7"/>
  <c r="L40" i="7"/>
  <c r="T25" i="7"/>
  <c r="L16" i="7"/>
  <c r="H183" i="7"/>
  <c r="D182" i="7"/>
  <c r="L177" i="7"/>
  <c r="L176" i="7"/>
  <c r="D173" i="7"/>
  <c r="D166" i="7"/>
  <c r="D165" i="7"/>
  <c r="P158" i="7"/>
  <c r="D154" i="7"/>
  <c r="L149" i="7"/>
  <c r="T145" i="7"/>
  <c r="L135" i="7"/>
  <c r="P129" i="7"/>
  <c r="L127" i="7"/>
  <c r="P113" i="7"/>
  <c r="L111" i="7"/>
  <c r="T107" i="7"/>
  <c r="P105" i="7"/>
  <c r="L104" i="7"/>
  <c r="T99" i="7"/>
  <c r="P98" i="7"/>
  <c r="L97" i="7"/>
  <c r="H95" i="7"/>
  <c r="X92" i="7"/>
  <c r="P90" i="7"/>
  <c r="H87" i="7"/>
  <c r="D86" i="7"/>
  <c r="D79" i="7"/>
  <c r="H65" i="7"/>
  <c r="D63" i="7"/>
  <c r="T60" i="7"/>
  <c r="L58" i="7"/>
  <c r="H57" i="7"/>
  <c r="X36" i="7"/>
  <c r="T35" i="7"/>
  <c r="P33" i="7"/>
  <c r="E14" i="6"/>
  <c r="D23" i="6"/>
  <c r="G23" i="6"/>
  <c r="E23" i="6"/>
  <c r="B23" i="6"/>
  <c r="F23" i="6"/>
  <c r="C23" i="6"/>
  <c r="X295" i="7"/>
  <c r="D294" i="7"/>
  <c r="L276" i="7"/>
  <c r="H261" i="7"/>
  <c r="L244" i="7"/>
  <c r="T207" i="7"/>
  <c r="P193" i="7"/>
  <c r="D76" i="7"/>
  <c r="L17" i="7"/>
  <c r="H149" i="7"/>
  <c r="D60" i="7"/>
  <c r="X30" i="7"/>
  <c r="X263" i="7"/>
  <c r="H253" i="7"/>
  <c r="H250" i="7"/>
  <c r="H247" i="7"/>
  <c r="D247" i="7"/>
  <c r="P175" i="7"/>
  <c r="V10" i="7"/>
  <c r="E6" i="6" s="1"/>
  <c r="P274" i="7"/>
  <c r="T304" i="7"/>
  <c r="L268" i="7"/>
  <c r="X257" i="7"/>
  <c r="H217" i="7"/>
  <c r="L196" i="7"/>
  <c r="H164" i="7"/>
  <c r="L65" i="7"/>
  <c r="D36" i="7"/>
  <c r="T173" i="7"/>
  <c r="L307" i="7"/>
  <c r="H285" i="7"/>
  <c r="L283" i="7"/>
  <c r="X255" i="7"/>
  <c r="X252" i="7"/>
  <c r="X249" i="7"/>
  <c r="X241" i="7"/>
  <c r="X239" i="7"/>
  <c r="D203" i="7"/>
  <c r="D184" i="7"/>
  <c r="L252" i="7"/>
  <c r="H231" i="7"/>
  <c r="T224" i="7"/>
  <c r="T190" i="7"/>
  <c r="N10" i="7"/>
  <c r="C6" i="6" s="1"/>
  <c r="C14" i="6" s="1"/>
  <c r="J10" i="7"/>
  <c r="B6" i="6" s="1"/>
  <c r="I10" i="7"/>
  <c r="B7" i="6" s="1"/>
  <c r="B15" i="6" s="1"/>
  <c r="L315" i="7"/>
  <c r="L212" i="7"/>
  <c r="L178" i="7"/>
  <c r="T157" i="7"/>
  <c r="P84" i="7"/>
  <c r="T70" i="7"/>
  <c r="H12" i="7"/>
  <c r="H11" i="7"/>
  <c r="T26" i="7"/>
  <c r="F10" i="7"/>
  <c r="T273" i="7"/>
  <c r="P258" i="7"/>
  <c r="P255" i="7"/>
  <c r="P252" i="7"/>
  <c r="L184" i="7"/>
  <c r="H169" i="7"/>
  <c r="L152" i="7"/>
  <c r="P148" i="7"/>
  <c r="X86" i="7"/>
  <c r="L77" i="7"/>
  <c r="H55" i="7"/>
  <c r="D28" i="7"/>
  <c r="X22" i="7"/>
  <c r="T18" i="7"/>
  <c r="P12" i="7"/>
  <c r="M10" i="7"/>
  <c r="C7" i="6" s="1"/>
  <c r="C15" i="6" s="1"/>
  <c r="T86" i="7"/>
  <c r="H76" i="7"/>
  <c r="X70" i="7"/>
  <c r="L61" i="7"/>
  <c r="D56" i="7"/>
  <c r="X49" i="7"/>
  <c r="T22" i="7"/>
  <c r="P17" i="7"/>
  <c r="L13" i="7"/>
  <c r="T189" i="7"/>
  <c r="D144" i="7"/>
  <c r="T138" i="7"/>
  <c r="L133" i="7"/>
  <c r="D128" i="7"/>
  <c r="T122" i="7"/>
  <c r="L117" i="7"/>
  <c r="D112" i="7"/>
  <c r="T106" i="7"/>
  <c r="L101" i="7"/>
  <c r="D96" i="7"/>
  <c r="T90" i="7"/>
  <c r="X73" i="7"/>
  <c r="P68" i="7"/>
  <c r="T54" i="7"/>
  <c r="P49" i="7"/>
  <c r="L45" i="7"/>
  <c r="H39" i="7"/>
  <c r="D12" i="7"/>
  <c r="E10" i="7"/>
  <c r="D11" i="7"/>
  <c r="Z10" i="7"/>
  <c r="F6" i="6" s="1"/>
  <c r="T221" i="7"/>
  <c r="P190" i="7"/>
  <c r="H84" i="7"/>
  <c r="D80" i="7"/>
  <c r="L49" i="7"/>
  <c r="H44" i="7"/>
  <c r="D40" i="7"/>
  <c r="X33" i="7"/>
  <c r="Y10" i="7"/>
  <c r="F7" i="6" s="1"/>
  <c r="G7" i="6" s="1"/>
  <c r="G15" i="6" s="1"/>
  <c r="L192" i="7"/>
  <c r="D163" i="7"/>
  <c r="D147" i="7"/>
  <c r="T142" i="7"/>
  <c r="L137" i="7"/>
  <c r="D132" i="7"/>
  <c r="T126" i="7"/>
  <c r="L121" i="7"/>
  <c r="D116" i="7"/>
  <c r="T110" i="7"/>
  <c r="L105" i="7"/>
  <c r="D100" i="7"/>
  <c r="T94" i="7"/>
  <c r="L89" i="7"/>
  <c r="X78" i="7"/>
  <c r="T74" i="7"/>
  <c r="L69" i="7"/>
  <c r="P52" i="7"/>
  <c r="L25" i="7"/>
  <c r="H20" i="7"/>
  <c r="D16" i="7"/>
  <c r="D84" i="7"/>
  <c r="P73" i="7"/>
  <c r="H68" i="7"/>
  <c r="D64" i="7"/>
  <c r="T58" i="7"/>
  <c r="D44" i="7"/>
  <c r="X38" i="7"/>
  <c r="T34" i="7"/>
  <c r="P28" i="7"/>
  <c r="U10" i="7"/>
  <c r="E7" i="6" s="1"/>
  <c r="E15" i="6" s="1"/>
  <c r="L224" i="7"/>
  <c r="X145" i="7"/>
  <c r="P140" i="7"/>
  <c r="H135" i="7"/>
  <c r="X129" i="7"/>
  <c r="P124" i="7"/>
  <c r="H119" i="7"/>
  <c r="X113" i="7"/>
  <c r="P108" i="7"/>
  <c r="H103" i="7"/>
  <c r="X97" i="7"/>
  <c r="P92" i="7"/>
  <c r="H89" i="7"/>
  <c r="X81" i="7"/>
  <c r="P78" i="7"/>
  <c r="T62" i="7"/>
  <c r="L57" i="7"/>
  <c r="H52" i="7"/>
  <c r="D48" i="7"/>
  <c r="X41" i="7"/>
  <c r="T14" i="7"/>
  <c r="Q10" i="7"/>
  <c r="D7" i="6" s="1"/>
  <c r="D15" i="6" s="1"/>
  <c r="L168" i="7"/>
  <c r="P166" i="7"/>
  <c r="T149" i="7"/>
  <c r="T146" i="7"/>
  <c r="L141" i="7"/>
  <c r="D136" i="7"/>
  <c r="T130" i="7"/>
  <c r="L125" i="7"/>
  <c r="D120" i="7"/>
  <c r="T114" i="7"/>
  <c r="L109" i="7"/>
  <c r="D104" i="7"/>
  <c r="T98" i="7"/>
  <c r="L93" i="7"/>
  <c r="D88" i="7"/>
  <c r="P76" i="7"/>
  <c r="H73" i="7"/>
  <c r="H71" i="7"/>
  <c r="X67" i="7"/>
  <c r="L33" i="7"/>
  <c r="H28" i="7"/>
  <c r="D24" i="7"/>
  <c r="X17" i="7"/>
  <c r="X11" i="7"/>
  <c r="L354" i="5"/>
  <c r="K354" i="5"/>
  <c r="L353" i="5"/>
  <c r="K353" i="5"/>
  <c r="L352" i="5"/>
  <c r="K352" i="5"/>
  <c r="L351" i="5"/>
  <c r="K351" i="5"/>
  <c r="L350" i="5"/>
  <c r="K350" i="5"/>
  <c r="M349" i="5"/>
  <c r="L349" i="5"/>
  <c r="K349" i="5"/>
  <c r="E349" i="5"/>
  <c r="F349" i="5" s="1"/>
  <c r="L348" i="5"/>
  <c r="K348" i="5"/>
  <c r="L347" i="5"/>
  <c r="K347" i="5"/>
  <c r="L346" i="5"/>
  <c r="K346" i="5"/>
  <c r="L345" i="5"/>
  <c r="K345" i="5"/>
  <c r="E345" i="5"/>
  <c r="F345" i="5" s="1"/>
  <c r="L344" i="5"/>
  <c r="K344" i="5"/>
  <c r="L343" i="5"/>
  <c r="K343" i="5"/>
  <c r="L342" i="5"/>
  <c r="K342" i="5"/>
  <c r="L341" i="5"/>
  <c r="K341" i="5"/>
  <c r="L340" i="5"/>
  <c r="K340" i="5"/>
  <c r="L339" i="5"/>
  <c r="K339" i="5"/>
  <c r="L338" i="5"/>
  <c r="K338" i="5"/>
  <c r="L337" i="5"/>
  <c r="K337" i="5"/>
  <c r="E337" i="5"/>
  <c r="L336" i="5"/>
  <c r="K336" i="5"/>
  <c r="L335" i="5"/>
  <c r="K335" i="5"/>
  <c r="L334" i="5"/>
  <c r="K334" i="5"/>
  <c r="L333" i="5"/>
  <c r="K333" i="5"/>
  <c r="L332" i="5"/>
  <c r="K332" i="5"/>
  <c r="L331" i="5"/>
  <c r="K331" i="5"/>
  <c r="L330" i="5"/>
  <c r="K330" i="5"/>
  <c r="L329" i="5"/>
  <c r="K329" i="5"/>
  <c r="E329" i="5"/>
  <c r="M329" i="5" s="1"/>
  <c r="L328" i="5"/>
  <c r="K328" i="5"/>
  <c r="L327" i="5"/>
  <c r="K327" i="5"/>
  <c r="L326" i="5"/>
  <c r="K326" i="5"/>
  <c r="E326" i="5"/>
  <c r="L325" i="5"/>
  <c r="K325" i="5"/>
  <c r="L324" i="5"/>
  <c r="K324" i="5"/>
  <c r="L323" i="5"/>
  <c r="K323" i="5"/>
  <c r="E323" i="5"/>
  <c r="L322" i="5"/>
  <c r="K322" i="5"/>
  <c r="L321" i="5"/>
  <c r="K321" i="5"/>
  <c r="E321" i="5"/>
  <c r="M321" i="5" s="1"/>
  <c r="L320" i="5"/>
  <c r="K320" i="5"/>
  <c r="L319" i="5"/>
  <c r="K319" i="5"/>
  <c r="L318" i="5"/>
  <c r="K318" i="5"/>
  <c r="E318" i="5"/>
  <c r="L317" i="5"/>
  <c r="K317" i="5"/>
  <c r="E317" i="5"/>
  <c r="F317" i="5" s="1"/>
  <c r="G317" i="5" s="1"/>
  <c r="L316" i="5"/>
  <c r="K316" i="5"/>
  <c r="L315" i="5"/>
  <c r="K315" i="5"/>
  <c r="E315" i="5"/>
  <c r="M315" i="5" s="1"/>
  <c r="L314" i="5"/>
  <c r="K314" i="5"/>
  <c r="L313" i="5"/>
  <c r="K313" i="5"/>
  <c r="L312" i="5"/>
  <c r="K312" i="5"/>
  <c r="L311" i="5"/>
  <c r="K311" i="5"/>
  <c r="L310" i="5"/>
  <c r="K310" i="5"/>
  <c r="E310" i="5"/>
  <c r="L309" i="5"/>
  <c r="K309" i="5"/>
  <c r="L308" i="5"/>
  <c r="K308" i="5"/>
  <c r="E308" i="5"/>
  <c r="M308" i="5" s="1"/>
  <c r="L307" i="5"/>
  <c r="K307" i="5"/>
  <c r="F307" i="5"/>
  <c r="E307" i="5"/>
  <c r="M307" i="5" s="1"/>
  <c r="L306" i="5"/>
  <c r="K306" i="5"/>
  <c r="L305" i="5"/>
  <c r="K305" i="5"/>
  <c r="L304" i="5"/>
  <c r="K304" i="5"/>
  <c r="L303" i="5"/>
  <c r="K303" i="5"/>
  <c r="L302" i="5"/>
  <c r="K302" i="5"/>
  <c r="E302" i="5"/>
  <c r="L301" i="5"/>
  <c r="K301" i="5"/>
  <c r="L300" i="5"/>
  <c r="K300" i="5"/>
  <c r="E300" i="5"/>
  <c r="L299" i="5"/>
  <c r="K299" i="5"/>
  <c r="L298" i="5"/>
  <c r="K298" i="5"/>
  <c r="L297" i="5"/>
  <c r="K297" i="5"/>
  <c r="L296" i="5"/>
  <c r="K296" i="5"/>
  <c r="L295" i="5"/>
  <c r="K295" i="5"/>
  <c r="L294" i="5"/>
  <c r="K294" i="5"/>
  <c r="L293" i="5"/>
  <c r="K293" i="5"/>
  <c r="L292" i="5"/>
  <c r="K292" i="5"/>
  <c r="L291" i="5"/>
  <c r="K291" i="5"/>
  <c r="L290" i="5"/>
  <c r="K290" i="5"/>
  <c r="L289" i="5"/>
  <c r="K289" i="5"/>
  <c r="L288" i="5"/>
  <c r="K288" i="5"/>
  <c r="L287" i="5"/>
  <c r="K287" i="5"/>
  <c r="L286" i="5"/>
  <c r="K286" i="5"/>
  <c r="L285" i="5"/>
  <c r="K285" i="5"/>
  <c r="L284" i="5"/>
  <c r="K284" i="5"/>
  <c r="L283" i="5"/>
  <c r="K283" i="5"/>
  <c r="L282" i="5"/>
  <c r="K282" i="5"/>
  <c r="L281" i="5"/>
  <c r="K281" i="5"/>
  <c r="F281" i="5"/>
  <c r="E281" i="5"/>
  <c r="M281" i="5" s="1"/>
  <c r="L280" i="5"/>
  <c r="K280" i="5"/>
  <c r="L279" i="5"/>
  <c r="K279" i="5"/>
  <c r="L278" i="5"/>
  <c r="K278" i="5"/>
  <c r="L277" i="5"/>
  <c r="K277" i="5"/>
  <c r="L276" i="5"/>
  <c r="K276" i="5"/>
  <c r="L275" i="5"/>
  <c r="K275" i="5"/>
  <c r="E275" i="5"/>
  <c r="L274" i="5"/>
  <c r="K274" i="5"/>
  <c r="L273" i="5"/>
  <c r="K273" i="5"/>
  <c r="F273" i="5"/>
  <c r="E273" i="5"/>
  <c r="M273" i="5" s="1"/>
  <c r="L272" i="5"/>
  <c r="K272" i="5"/>
  <c r="L271" i="5"/>
  <c r="K271" i="5"/>
  <c r="L270" i="5"/>
  <c r="K270" i="5"/>
  <c r="E270" i="5"/>
  <c r="L269" i="5"/>
  <c r="K269" i="5"/>
  <c r="F269" i="5"/>
  <c r="E269" i="5"/>
  <c r="M269" i="5" s="1"/>
  <c r="L268" i="5"/>
  <c r="K268" i="5"/>
  <c r="L267" i="5"/>
  <c r="K267" i="5"/>
  <c r="L266" i="5"/>
  <c r="K266" i="5"/>
  <c r="E266" i="5"/>
  <c r="L265" i="5"/>
  <c r="K265" i="5"/>
  <c r="L264" i="5"/>
  <c r="K264" i="5"/>
  <c r="L263" i="5"/>
  <c r="K263" i="5"/>
  <c r="L262" i="5"/>
  <c r="K262" i="5"/>
  <c r="L261" i="5"/>
  <c r="K261" i="5"/>
  <c r="L260" i="5"/>
  <c r="K260" i="5"/>
  <c r="L259" i="5"/>
  <c r="K259" i="5"/>
  <c r="E259" i="5"/>
  <c r="L258" i="5"/>
  <c r="K258" i="5"/>
  <c r="L257" i="5"/>
  <c r="K257" i="5"/>
  <c r="E257" i="5"/>
  <c r="L256" i="5"/>
  <c r="K256" i="5"/>
  <c r="L255" i="5"/>
  <c r="K255" i="5"/>
  <c r="L254" i="5"/>
  <c r="K254" i="5"/>
  <c r="L253" i="5"/>
  <c r="K253" i="5"/>
  <c r="L252" i="5"/>
  <c r="K252" i="5"/>
  <c r="L251" i="5"/>
  <c r="K251" i="5"/>
  <c r="L250" i="5"/>
  <c r="K250" i="5"/>
  <c r="E250" i="5"/>
  <c r="M250" i="5" s="1"/>
  <c r="L249" i="5"/>
  <c r="K249" i="5"/>
  <c r="L248" i="5"/>
  <c r="K248" i="5"/>
  <c r="L247" i="5"/>
  <c r="K247" i="5"/>
  <c r="L246" i="5"/>
  <c r="K246" i="5"/>
  <c r="E246" i="5"/>
  <c r="L245" i="5"/>
  <c r="K245" i="5"/>
  <c r="L244" i="5"/>
  <c r="K244" i="5"/>
  <c r="L243" i="5"/>
  <c r="K243" i="5"/>
  <c r="N242" i="5"/>
  <c r="M242" i="5"/>
  <c r="L242" i="5"/>
  <c r="K242" i="5"/>
  <c r="E242" i="5"/>
  <c r="F242" i="5" s="1"/>
  <c r="G242" i="5" s="1"/>
  <c r="L241" i="5"/>
  <c r="K241" i="5"/>
  <c r="L240" i="5"/>
  <c r="K240" i="5"/>
  <c r="E240" i="5"/>
  <c r="M240" i="5" s="1"/>
  <c r="L239" i="5"/>
  <c r="K239" i="5"/>
  <c r="E239" i="5"/>
  <c r="R238" i="5"/>
  <c r="O238" i="5"/>
  <c r="N238" i="5"/>
  <c r="M238" i="5"/>
  <c r="L238" i="5"/>
  <c r="K238" i="5"/>
  <c r="E238" i="5"/>
  <c r="F238" i="5" s="1"/>
  <c r="G238" i="5" s="1"/>
  <c r="H238" i="5" s="1"/>
  <c r="I238" i="5" s="1"/>
  <c r="J238" i="5" s="1"/>
  <c r="L237" i="5"/>
  <c r="K237" i="5"/>
  <c r="L236" i="5"/>
  <c r="K236" i="5"/>
  <c r="L235" i="5"/>
  <c r="K235" i="5"/>
  <c r="L234" i="5"/>
  <c r="K234" i="5"/>
  <c r="E234" i="5"/>
  <c r="L233" i="5"/>
  <c r="K233" i="5"/>
  <c r="E233" i="5"/>
  <c r="L232" i="5"/>
  <c r="K232" i="5"/>
  <c r="L231" i="5"/>
  <c r="K231" i="5"/>
  <c r="M230" i="5"/>
  <c r="L230" i="5"/>
  <c r="K230" i="5"/>
  <c r="F230" i="5"/>
  <c r="E230" i="5"/>
  <c r="L229" i="5"/>
  <c r="K229" i="5"/>
  <c r="L228" i="5"/>
  <c r="K228" i="5"/>
  <c r="L227" i="5"/>
  <c r="K227" i="5"/>
  <c r="E227" i="5"/>
  <c r="M227" i="5" s="1"/>
  <c r="L226" i="5"/>
  <c r="K226" i="5"/>
  <c r="L225" i="5"/>
  <c r="K225" i="5"/>
  <c r="L224" i="5"/>
  <c r="K224" i="5"/>
  <c r="L223" i="5"/>
  <c r="K223" i="5"/>
  <c r="E223" i="5"/>
  <c r="L222" i="5"/>
  <c r="K222" i="5"/>
  <c r="L221" i="5"/>
  <c r="K221" i="5"/>
  <c r="L220" i="5"/>
  <c r="K220" i="5"/>
  <c r="L219" i="5"/>
  <c r="K219" i="5"/>
  <c r="L218" i="5"/>
  <c r="K218" i="5"/>
  <c r="L217" i="5"/>
  <c r="K217" i="5"/>
  <c r="G217" i="5"/>
  <c r="F217" i="5"/>
  <c r="N217" i="5" s="1"/>
  <c r="E217" i="5"/>
  <c r="M217" i="5" s="1"/>
  <c r="L216" i="5"/>
  <c r="K216" i="5"/>
  <c r="L215" i="5"/>
  <c r="K215" i="5"/>
  <c r="L214" i="5"/>
  <c r="K214" i="5"/>
  <c r="L213" i="5"/>
  <c r="K213" i="5"/>
  <c r="L212" i="5"/>
  <c r="K212" i="5"/>
  <c r="L211" i="5"/>
  <c r="K211" i="5"/>
  <c r="F211" i="5"/>
  <c r="E211" i="5"/>
  <c r="M211" i="5" s="1"/>
  <c r="L210" i="5"/>
  <c r="K210" i="5"/>
  <c r="L209" i="5"/>
  <c r="K209" i="5"/>
  <c r="L208" i="5"/>
  <c r="K208" i="5"/>
  <c r="E208" i="5"/>
  <c r="M207" i="5"/>
  <c r="L207" i="5"/>
  <c r="K207" i="5"/>
  <c r="H207" i="5"/>
  <c r="G207" i="5"/>
  <c r="O207" i="5" s="1"/>
  <c r="E207" i="5"/>
  <c r="F207" i="5" s="1"/>
  <c r="N207" i="5" s="1"/>
  <c r="L206" i="5"/>
  <c r="K206" i="5"/>
  <c r="E206" i="5"/>
  <c r="L205" i="5"/>
  <c r="K205" i="5"/>
  <c r="L204" i="5"/>
  <c r="K204" i="5"/>
  <c r="L203" i="5"/>
  <c r="K203" i="5"/>
  <c r="M202" i="5"/>
  <c r="L202" i="5"/>
  <c r="K202" i="5"/>
  <c r="F202" i="5"/>
  <c r="E202" i="5"/>
  <c r="L201" i="5"/>
  <c r="K201" i="5"/>
  <c r="F201" i="5"/>
  <c r="E201" i="5"/>
  <c r="M201" i="5" s="1"/>
  <c r="L200" i="5"/>
  <c r="K200" i="5"/>
  <c r="L199" i="5"/>
  <c r="K199" i="5"/>
  <c r="L198" i="5"/>
  <c r="K198" i="5"/>
  <c r="E198" i="5"/>
  <c r="M198" i="5" s="1"/>
  <c r="L197" i="5"/>
  <c r="K197" i="5"/>
  <c r="L196" i="5"/>
  <c r="K196" i="5"/>
  <c r="L195" i="5"/>
  <c r="K195" i="5"/>
  <c r="E195" i="5"/>
  <c r="M195" i="5" s="1"/>
  <c r="L194" i="5"/>
  <c r="K194" i="5"/>
  <c r="E194" i="5"/>
  <c r="L193" i="5"/>
  <c r="K193" i="5"/>
  <c r="L192" i="5"/>
  <c r="K192" i="5"/>
  <c r="F192" i="5"/>
  <c r="N192" i="5" s="1"/>
  <c r="E192" i="5"/>
  <c r="M192" i="5" s="1"/>
  <c r="L191" i="5"/>
  <c r="K191" i="5"/>
  <c r="R190" i="5"/>
  <c r="Q190" i="5"/>
  <c r="P190" i="5"/>
  <c r="O190" i="5"/>
  <c r="N190" i="5"/>
  <c r="M190" i="5"/>
  <c r="L190" i="5"/>
  <c r="K190" i="5"/>
  <c r="J190" i="5"/>
  <c r="E190" i="5"/>
  <c r="F190" i="5" s="1"/>
  <c r="G190" i="5" s="1"/>
  <c r="H190" i="5" s="1"/>
  <c r="I190" i="5" s="1"/>
  <c r="L189" i="5"/>
  <c r="K189" i="5"/>
  <c r="L188" i="5"/>
  <c r="K188" i="5"/>
  <c r="L187" i="5"/>
  <c r="K187" i="5"/>
  <c r="M186" i="5"/>
  <c r="L186" i="5"/>
  <c r="K186" i="5"/>
  <c r="E186" i="5"/>
  <c r="F186" i="5" s="1"/>
  <c r="L185" i="5"/>
  <c r="K185" i="5"/>
  <c r="F185" i="5"/>
  <c r="N185" i="5" s="1"/>
  <c r="E185" i="5"/>
  <c r="M185" i="5" s="1"/>
  <c r="L184" i="5"/>
  <c r="K184" i="5"/>
  <c r="L183" i="5"/>
  <c r="K183" i="5"/>
  <c r="L182" i="5"/>
  <c r="K182" i="5"/>
  <c r="E182" i="5"/>
  <c r="L181" i="5"/>
  <c r="K181" i="5"/>
  <c r="L180" i="5"/>
  <c r="K180" i="5"/>
  <c r="N179" i="5"/>
  <c r="M179" i="5"/>
  <c r="L179" i="5"/>
  <c r="K179" i="5"/>
  <c r="E179" i="5"/>
  <c r="F179" i="5" s="1"/>
  <c r="G179" i="5" s="1"/>
  <c r="H179" i="5" s="1"/>
  <c r="I179" i="5" s="1"/>
  <c r="Q179" i="5" s="1"/>
  <c r="L178" i="5"/>
  <c r="K178" i="5"/>
  <c r="E178" i="5"/>
  <c r="M178" i="5" s="1"/>
  <c r="L177" i="5"/>
  <c r="K177" i="5"/>
  <c r="L176" i="5"/>
  <c r="K176" i="5"/>
  <c r="L175" i="5"/>
  <c r="K175" i="5"/>
  <c r="L174" i="5"/>
  <c r="K174" i="5"/>
  <c r="L173" i="5"/>
  <c r="K173" i="5"/>
  <c r="L172" i="5"/>
  <c r="K172" i="5"/>
  <c r="L171" i="5"/>
  <c r="K171" i="5"/>
  <c r="E171" i="5"/>
  <c r="L170" i="5"/>
  <c r="K170" i="5"/>
  <c r="E170" i="5"/>
  <c r="L169" i="5"/>
  <c r="K169" i="5"/>
  <c r="L168" i="5"/>
  <c r="K168" i="5"/>
  <c r="O167" i="5"/>
  <c r="N167" i="5"/>
  <c r="M167" i="5"/>
  <c r="L167" i="5"/>
  <c r="K167" i="5"/>
  <c r="G167" i="5"/>
  <c r="H167" i="5" s="1"/>
  <c r="E167" i="5"/>
  <c r="F167" i="5" s="1"/>
  <c r="L166" i="5"/>
  <c r="K166" i="5"/>
  <c r="E166" i="5"/>
  <c r="M166" i="5" s="1"/>
  <c r="L165" i="5"/>
  <c r="K165" i="5"/>
  <c r="L164" i="5"/>
  <c r="K164" i="5"/>
  <c r="L163" i="5"/>
  <c r="K163" i="5"/>
  <c r="E163" i="5"/>
  <c r="M163" i="5" s="1"/>
  <c r="L162" i="5"/>
  <c r="K162" i="5"/>
  <c r="E162" i="5"/>
  <c r="M162" i="5" s="1"/>
  <c r="L161" i="5"/>
  <c r="K161" i="5"/>
  <c r="E161" i="5"/>
  <c r="L160" i="5"/>
  <c r="K160" i="5"/>
  <c r="L159" i="5"/>
  <c r="K159" i="5"/>
  <c r="E159" i="5"/>
  <c r="L158" i="5"/>
  <c r="K158" i="5"/>
  <c r="L157" i="5"/>
  <c r="K157" i="5"/>
  <c r="L156" i="5"/>
  <c r="K156" i="5"/>
  <c r="L155" i="5"/>
  <c r="K155" i="5"/>
  <c r="L154" i="5"/>
  <c r="K154" i="5"/>
  <c r="E154" i="5"/>
  <c r="L153" i="5"/>
  <c r="K153" i="5"/>
  <c r="L152" i="5"/>
  <c r="K152" i="5"/>
  <c r="G152" i="5"/>
  <c r="F152" i="5"/>
  <c r="N152" i="5" s="1"/>
  <c r="E152" i="5"/>
  <c r="M152" i="5" s="1"/>
  <c r="L151" i="5"/>
  <c r="K151" i="5"/>
  <c r="E151" i="5"/>
  <c r="L150" i="5"/>
  <c r="K150" i="5"/>
  <c r="L149" i="5"/>
  <c r="K149" i="5"/>
  <c r="L148" i="5"/>
  <c r="K148" i="5"/>
  <c r="L147" i="5"/>
  <c r="K147" i="5"/>
  <c r="E147" i="5"/>
  <c r="M147" i="5" s="1"/>
  <c r="L146" i="5"/>
  <c r="K146" i="5"/>
  <c r="L145" i="5"/>
  <c r="K145" i="5"/>
  <c r="F145" i="5"/>
  <c r="E145" i="5"/>
  <c r="M145" i="5" s="1"/>
  <c r="L144" i="5"/>
  <c r="K144" i="5"/>
  <c r="F144" i="5"/>
  <c r="E144" i="5"/>
  <c r="M144" i="5" s="1"/>
  <c r="L143" i="5"/>
  <c r="K143" i="5"/>
  <c r="E143" i="5"/>
  <c r="M142" i="5"/>
  <c r="L142" i="5"/>
  <c r="K142" i="5"/>
  <c r="E142" i="5"/>
  <c r="F142" i="5" s="1"/>
  <c r="L141" i="5"/>
  <c r="K141" i="5"/>
  <c r="L140" i="5"/>
  <c r="K140" i="5"/>
  <c r="L139" i="5"/>
  <c r="K139" i="5"/>
  <c r="E139" i="5"/>
  <c r="L138" i="5"/>
  <c r="K138" i="5"/>
  <c r="L137" i="5"/>
  <c r="K137" i="5"/>
  <c r="E137" i="5"/>
  <c r="M137" i="5" s="1"/>
  <c r="L136" i="5"/>
  <c r="K136" i="5"/>
  <c r="E136" i="5"/>
  <c r="M136" i="5" s="1"/>
  <c r="L135" i="5"/>
  <c r="K135" i="5"/>
  <c r="E135" i="5"/>
  <c r="R134" i="5"/>
  <c r="Q134" i="5"/>
  <c r="P134" i="5"/>
  <c r="O134" i="5"/>
  <c r="N134" i="5"/>
  <c r="L134" i="5"/>
  <c r="K134" i="5"/>
  <c r="J134" i="5"/>
  <c r="E134" i="5"/>
  <c r="F134" i="5" s="1"/>
  <c r="G134" i="5" s="1"/>
  <c r="H134" i="5" s="1"/>
  <c r="I134" i="5" s="1"/>
  <c r="L133" i="5"/>
  <c r="K133" i="5"/>
  <c r="L132" i="5"/>
  <c r="K132" i="5"/>
  <c r="L131" i="5"/>
  <c r="K131" i="5"/>
  <c r="L130" i="5"/>
  <c r="K130" i="5"/>
  <c r="L129" i="5"/>
  <c r="K129" i="5"/>
  <c r="L128" i="5"/>
  <c r="K128" i="5"/>
  <c r="E128" i="5"/>
  <c r="L127" i="5"/>
  <c r="K127" i="5"/>
  <c r="L126" i="5"/>
  <c r="K126" i="5"/>
  <c r="L125" i="5"/>
  <c r="K125" i="5"/>
  <c r="M124" i="5"/>
  <c r="L124" i="5"/>
  <c r="K124" i="5"/>
  <c r="E124" i="5"/>
  <c r="F124" i="5" s="1"/>
  <c r="L123" i="5"/>
  <c r="K123" i="5"/>
  <c r="L122" i="5"/>
  <c r="K122" i="5"/>
  <c r="E122" i="5"/>
  <c r="L121" i="5"/>
  <c r="K121" i="5"/>
  <c r="E121" i="5"/>
  <c r="L120" i="5"/>
  <c r="K120" i="5"/>
  <c r="F120" i="5"/>
  <c r="E120" i="5"/>
  <c r="M120" i="5" s="1"/>
  <c r="L119" i="5"/>
  <c r="K119" i="5"/>
  <c r="E119" i="5"/>
  <c r="M118" i="5"/>
  <c r="L118" i="5"/>
  <c r="K118" i="5"/>
  <c r="E118" i="5"/>
  <c r="F118" i="5" s="1"/>
  <c r="L117" i="5"/>
  <c r="K117" i="5"/>
  <c r="L116" i="5"/>
  <c r="K116" i="5"/>
  <c r="E116" i="5"/>
  <c r="L115" i="5"/>
  <c r="K115" i="5"/>
  <c r="L114" i="5"/>
  <c r="K114" i="5"/>
  <c r="F114" i="5"/>
  <c r="E114" i="5"/>
  <c r="M114" i="5" s="1"/>
  <c r="O113" i="5"/>
  <c r="L113" i="5"/>
  <c r="K113" i="5"/>
  <c r="G113" i="5"/>
  <c r="H113" i="5" s="1"/>
  <c r="F113" i="5"/>
  <c r="N113" i="5" s="1"/>
  <c r="E113" i="5"/>
  <c r="M113" i="5" s="1"/>
  <c r="M112" i="5"/>
  <c r="L112" i="5"/>
  <c r="K112" i="5"/>
  <c r="E112" i="5"/>
  <c r="F112" i="5" s="1"/>
  <c r="M111" i="5"/>
  <c r="L111" i="5"/>
  <c r="K111" i="5"/>
  <c r="E111" i="5"/>
  <c r="F111" i="5" s="1"/>
  <c r="L110" i="5"/>
  <c r="K110" i="5"/>
  <c r="E110" i="5"/>
  <c r="M110" i="5" s="1"/>
  <c r="L109" i="5"/>
  <c r="K109" i="5"/>
  <c r="N108" i="5"/>
  <c r="L108" i="5"/>
  <c r="K108" i="5"/>
  <c r="G108" i="5"/>
  <c r="E108" i="5"/>
  <c r="F108" i="5" s="1"/>
  <c r="L107" i="5"/>
  <c r="K107" i="5"/>
  <c r="E107" i="5"/>
  <c r="L106" i="5"/>
  <c r="K106" i="5"/>
  <c r="E106" i="5"/>
  <c r="L105" i="5"/>
  <c r="K105" i="5"/>
  <c r="E105" i="5"/>
  <c r="M105" i="5" s="1"/>
  <c r="L104" i="5"/>
  <c r="K104" i="5"/>
  <c r="E104" i="5"/>
  <c r="L103" i="5"/>
  <c r="K103" i="5"/>
  <c r="E103" i="5"/>
  <c r="M103" i="5" s="1"/>
  <c r="Q102" i="5"/>
  <c r="P102" i="5"/>
  <c r="O102" i="5"/>
  <c r="N102" i="5"/>
  <c r="M102" i="5"/>
  <c r="L102" i="5"/>
  <c r="K102" i="5"/>
  <c r="I102" i="5"/>
  <c r="J102" i="5" s="1"/>
  <c r="R102" i="5" s="1"/>
  <c r="E102" i="5"/>
  <c r="F102" i="5" s="1"/>
  <c r="G102" i="5" s="1"/>
  <c r="H102" i="5" s="1"/>
  <c r="L101" i="5"/>
  <c r="K101" i="5"/>
  <c r="L100" i="5"/>
  <c r="K100" i="5"/>
  <c r="E100" i="5"/>
  <c r="L99" i="5"/>
  <c r="K99" i="5"/>
  <c r="L98" i="5"/>
  <c r="K98" i="5"/>
  <c r="E98" i="5"/>
  <c r="L97" i="5"/>
  <c r="K97" i="5"/>
  <c r="E97" i="5"/>
  <c r="M96" i="5"/>
  <c r="L96" i="5"/>
  <c r="K96" i="5"/>
  <c r="E96" i="5"/>
  <c r="F96" i="5" s="1"/>
  <c r="L95" i="5"/>
  <c r="K95" i="5"/>
  <c r="E95" i="5"/>
  <c r="L94" i="5"/>
  <c r="K94" i="5"/>
  <c r="E94" i="5"/>
  <c r="L93" i="5"/>
  <c r="K93" i="5"/>
  <c r="P92" i="5"/>
  <c r="O92" i="5"/>
  <c r="N92" i="5"/>
  <c r="M92" i="5"/>
  <c r="L92" i="5"/>
  <c r="K92" i="5"/>
  <c r="I92" i="5"/>
  <c r="J92" i="5" s="1"/>
  <c r="R92" i="5" s="1"/>
  <c r="E92" i="5"/>
  <c r="F92" i="5" s="1"/>
  <c r="G92" i="5" s="1"/>
  <c r="H92" i="5" s="1"/>
  <c r="L91" i="5"/>
  <c r="K91" i="5"/>
  <c r="E91" i="5"/>
  <c r="M90" i="5"/>
  <c r="L90" i="5"/>
  <c r="K90" i="5"/>
  <c r="E90" i="5"/>
  <c r="F90" i="5" s="1"/>
  <c r="L89" i="5"/>
  <c r="K89" i="5"/>
  <c r="F89" i="5"/>
  <c r="E89" i="5"/>
  <c r="M89" i="5" s="1"/>
  <c r="L88" i="5"/>
  <c r="K88" i="5"/>
  <c r="F88" i="5"/>
  <c r="E88" i="5"/>
  <c r="M88" i="5" s="1"/>
  <c r="L87" i="5"/>
  <c r="K87" i="5"/>
  <c r="E87" i="5"/>
  <c r="M87" i="5" s="1"/>
  <c r="R86" i="5"/>
  <c r="Q86" i="5"/>
  <c r="P86" i="5"/>
  <c r="O86" i="5"/>
  <c r="N86" i="5"/>
  <c r="M86" i="5"/>
  <c r="L86" i="5"/>
  <c r="K86" i="5"/>
  <c r="I86" i="5"/>
  <c r="J86" i="5" s="1"/>
  <c r="E86" i="5"/>
  <c r="F86" i="5" s="1"/>
  <c r="G86" i="5" s="1"/>
  <c r="H86" i="5" s="1"/>
  <c r="L85" i="5"/>
  <c r="K85" i="5"/>
  <c r="L84" i="5"/>
  <c r="K84" i="5"/>
  <c r="E84" i="5"/>
  <c r="O83" i="5"/>
  <c r="N83" i="5"/>
  <c r="M83" i="5"/>
  <c r="L83" i="5"/>
  <c r="K83" i="5"/>
  <c r="E83" i="5"/>
  <c r="F83" i="5" s="1"/>
  <c r="G83" i="5" s="1"/>
  <c r="H83" i="5" s="1"/>
  <c r="M82" i="5"/>
  <c r="L82" i="5"/>
  <c r="K82" i="5"/>
  <c r="F82" i="5"/>
  <c r="E82" i="5"/>
  <c r="L81" i="5"/>
  <c r="K81" i="5"/>
  <c r="E81" i="5"/>
  <c r="L80" i="5"/>
  <c r="K80" i="5"/>
  <c r="F80" i="5"/>
  <c r="E80" i="5"/>
  <c r="M80" i="5" s="1"/>
  <c r="L79" i="5"/>
  <c r="K79" i="5"/>
  <c r="L78" i="5"/>
  <c r="K78" i="5"/>
  <c r="E78" i="5"/>
  <c r="M78" i="5" s="1"/>
  <c r="L77" i="5"/>
  <c r="K77" i="5"/>
  <c r="L76" i="5"/>
  <c r="K76" i="5"/>
  <c r="E76" i="5"/>
  <c r="F76" i="5" s="1"/>
  <c r="O75" i="5"/>
  <c r="N75" i="5"/>
  <c r="M75" i="5"/>
  <c r="L75" i="5"/>
  <c r="K75" i="5"/>
  <c r="E75" i="5"/>
  <c r="F75" i="5" s="1"/>
  <c r="G75" i="5" s="1"/>
  <c r="H75" i="5" s="1"/>
  <c r="L74" i="5"/>
  <c r="K74" i="5"/>
  <c r="E74" i="5"/>
  <c r="M74" i="5" s="1"/>
  <c r="L73" i="5"/>
  <c r="K73" i="5"/>
  <c r="F73" i="5"/>
  <c r="N73" i="5" s="1"/>
  <c r="E73" i="5"/>
  <c r="M73" i="5" s="1"/>
  <c r="M72" i="5"/>
  <c r="L72" i="5"/>
  <c r="K72" i="5"/>
  <c r="F72" i="5"/>
  <c r="N72" i="5" s="1"/>
  <c r="E72" i="5"/>
  <c r="L71" i="5"/>
  <c r="K71" i="5"/>
  <c r="M70" i="5"/>
  <c r="L70" i="5"/>
  <c r="K70" i="5"/>
  <c r="F70" i="5"/>
  <c r="E70" i="5"/>
  <c r="L69" i="5"/>
  <c r="K69" i="5"/>
  <c r="R68" i="5"/>
  <c r="Q68" i="5"/>
  <c r="P68" i="5"/>
  <c r="O68" i="5"/>
  <c r="N68" i="5"/>
  <c r="M68" i="5"/>
  <c r="L68" i="5"/>
  <c r="K68" i="5"/>
  <c r="E68" i="5"/>
  <c r="F68" i="5" s="1"/>
  <c r="G68" i="5" s="1"/>
  <c r="H68" i="5" s="1"/>
  <c r="I68" i="5" s="1"/>
  <c r="J68" i="5" s="1"/>
  <c r="L67" i="5"/>
  <c r="K67" i="5"/>
  <c r="G67" i="5"/>
  <c r="E67" i="5"/>
  <c r="F67" i="5" s="1"/>
  <c r="N67" i="5" s="1"/>
  <c r="L66" i="5"/>
  <c r="K66" i="5"/>
  <c r="F66" i="5"/>
  <c r="N66" i="5" s="1"/>
  <c r="E66" i="5"/>
  <c r="M66" i="5" s="1"/>
  <c r="L65" i="5"/>
  <c r="K65" i="5"/>
  <c r="E65" i="5"/>
  <c r="M64" i="5"/>
  <c r="L64" i="5"/>
  <c r="K64" i="5"/>
  <c r="F64" i="5"/>
  <c r="N64" i="5" s="1"/>
  <c r="E64" i="5"/>
  <c r="M63" i="5"/>
  <c r="L63" i="5"/>
  <c r="K63" i="5"/>
  <c r="F63" i="5"/>
  <c r="N63" i="5" s="1"/>
  <c r="E63" i="5"/>
  <c r="L62" i="5"/>
  <c r="K62" i="5"/>
  <c r="F62" i="5"/>
  <c r="E62" i="5"/>
  <c r="M62" i="5" s="1"/>
  <c r="L61" i="5"/>
  <c r="K61" i="5"/>
  <c r="L60" i="5"/>
  <c r="K60" i="5"/>
  <c r="E60" i="5"/>
  <c r="F60" i="5" s="1"/>
  <c r="G60" i="5" s="1"/>
  <c r="N59" i="5"/>
  <c r="M59" i="5"/>
  <c r="L59" i="5"/>
  <c r="K59" i="5"/>
  <c r="G59" i="5"/>
  <c r="O59" i="5" s="1"/>
  <c r="E59" i="5"/>
  <c r="F59" i="5" s="1"/>
  <c r="L58" i="5"/>
  <c r="K58" i="5"/>
  <c r="E58" i="5"/>
  <c r="M58" i="5" s="1"/>
  <c r="N57" i="5"/>
  <c r="L57" i="5"/>
  <c r="K57" i="5"/>
  <c r="H57" i="5"/>
  <c r="F57" i="5"/>
  <c r="G57" i="5" s="1"/>
  <c r="O57" i="5" s="1"/>
  <c r="E57" i="5"/>
  <c r="M57" i="5" s="1"/>
  <c r="L56" i="5"/>
  <c r="K56" i="5"/>
  <c r="L55" i="5"/>
  <c r="K55" i="5"/>
  <c r="F55" i="5"/>
  <c r="N55" i="5" s="1"/>
  <c r="E55" i="5"/>
  <c r="M55" i="5" s="1"/>
  <c r="L54" i="5"/>
  <c r="K54" i="5"/>
  <c r="E54" i="5"/>
  <c r="L53" i="5"/>
  <c r="K53" i="5"/>
  <c r="L52" i="5"/>
  <c r="K52" i="5"/>
  <c r="E52" i="5"/>
  <c r="L51" i="5"/>
  <c r="K51" i="5"/>
  <c r="E51" i="5"/>
  <c r="L50" i="5"/>
  <c r="K50" i="5"/>
  <c r="E50" i="5"/>
  <c r="M50" i="5" s="1"/>
  <c r="O49" i="5"/>
  <c r="N49" i="5"/>
  <c r="L49" i="5"/>
  <c r="K49" i="5"/>
  <c r="H49" i="5"/>
  <c r="P49" i="5" s="1"/>
  <c r="F49" i="5"/>
  <c r="G49" i="5" s="1"/>
  <c r="E49" i="5"/>
  <c r="M49" i="5" s="1"/>
  <c r="M48" i="5"/>
  <c r="L48" i="5"/>
  <c r="K48" i="5"/>
  <c r="F48" i="5"/>
  <c r="N48" i="5" s="1"/>
  <c r="E48" i="5"/>
  <c r="L47" i="5"/>
  <c r="K47" i="5"/>
  <c r="E47" i="5"/>
  <c r="M47" i="5" s="1"/>
  <c r="P46" i="5"/>
  <c r="O46" i="5"/>
  <c r="N46" i="5"/>
  <c r="L46" i="5"/>
  <c r="K46" i="5"/>
  <c r="F46" i="5"/>
  <c r="G46" i="5" s="1"/>
  <c r="H46" i="5" s="1"/>
  <c r="I46" i="5" s="1"/>
  <c r="E46" i="5"/>
  <c r="M46" i="5" s="1"/>
  <c r="L45" i="5"/>
  <c r="K45" i="5"/>
  <c r="L44" i="5"/>
  <c r="K44" i="5"/>
  <c r="E44" i="5"/>
  <c r="L43" i="5"/>
  <c r="K43" i="5"/>
  <c r="E43" i="5"/>
  <c r="M42" i="5"/>
  <c r="L42" i="5"/>
  <c r="K42" i="5"/>
  <c r="E42" i="5"/>
  <c r="F42" i="5" s="1"/>
  <c r="N42" i="5" s="1"/>
  <c r="L41" i="5"/>
  <c r="K41" i="5"/>
  <c r="L40" i="5"/>
  <c r="K40" i="5"/>
  <c r="G40" i="5"/>
  <c r="O40" i="5" s="1"/>
  <c r="F40" i="5"/>
  <c r="N40" i="5" s="1"/>
  <c r="E40" i="5"/>
  <c r="M40" i="5" s="1"/>
  <c r="L39" i="5"/>
  <c r="K39" i="5"/>
  <c r="F39" i="5"/>
  <c r="E39" i="5"/>
  <c r="M39" i="5" s="1"/>
  <c r="P38" i="5"/>
  <c r="O38" i="5"/>
  <c r="N38" i="5"/>
  <c r="M38" i="5"/>
  <c r="L38" i="5"/>
  <c r="K38" i="5"/>
  <c r="F38" i="5"/>
  <c r="G38" i="5" s="1"/>
  <c r="H38" i="5" s="1"/>
  <c r="I38" i="5" s="1"/>
  <c r="E38" i="5"/>
  <c r="L37" i="5"/>
  <c r="K37" i="5"/>
  <c r="L36" i="5"/>
  <c r="K36" i="5"/>
  <c r="E36" i="5"/>
  <c r="L35" i="5"/>
  <c r="K35" i="5"/>
  <c r="E35" i="5"/>
  <c r="M34" i="5"/>
  <c r="L34" i="5"/>
  <c r="K34" i="5"/>
  <c r="G34" i="5"/>
  <c r="E34" i="5"/>
  <c r="F34" i="5" s="1"/>
  <c r="N34" i="5" s="1"/>
  <c r="L33" i="5"/>
  <c r="K33" i="5"/>
  <c r="E33" i="5"/>
  <c r="M33" i="5" s="1"/>
  <c r="L32" i="5"/>
  <c r="K32" i="5"/>
  <c r="F32" i="5"/>
  <c r="N32" i="5" s="1"/>
  <c r="E32" i="5"/>
  <c r="M32" i="5" s="1"/>
  <c r="M31" i="5"/>
  <c r="L31" i="5"/>
  <c r="K31" i="5"/>
  <c r="E31" i="5"/>
  <c r="F31" i="5" s="1"/>
  <c r="R30" i="5"/>
  <c r="Q30" i="5"/>
  <c r="P30" i="5"/>
  <c r="O30" i="5"/>
  <c r="N30" i="5"/>
  <c r="M30" i="5"/>
  <c r="L30" i="5"/>
  <c r="K30" i="5"/>
  <c r="I30" i="5"/>
  <c r="J30" i="5" s="1"/>
  <c r="F30" i="5"/>
  <c r="G30" i="5" s="1"/>
  <c r="H30" i="5" s="1"/>
  <c r="E30" i="5"/>
  <c r="L29" i="5"/>
  <c r="K29" i="5"/>
  <c r="L28" i="5"/>
  <c r="K28" i="5"/>
  <c r="E28" i="5"/>
  <c r="P27" i="5"/>
  <c r="O27" i="5"/>
  <c r="N27" i="5"/>
  <c r="M27" i="5"/>
  <c r="L27" i="5"/>
  <c r="K27" i="5"/>
  <c r="E27" i="5"/>
  <c r="F27" i="5" s="1"/>
  <c r="G27" i="5" s="1"/>
  <c r="H27" i="5" s="1"/>
  <c r="I27" i="5" s="1"/>
  <c r="N26" i="5"/>
  <c r="M26" i="5"/>
  <c r="L26" i="5"/>
  <c r="K26" i="5"/>
  <c r="G26" i="5"/>
  <c r="O26" i="5" s="1"/>
  <c r="E26" i="5"/>
  <c r="F26" i="5" s="1"/>
  <c r="L25" i="5"/>
  <c r="K25" i="5"/>
  <c r="E25" i="5"/>
  <c r="M25" i="5" s="1"/>
  <c r="L24" i="5"/>
  <c r="K24" i="5"/>
  <c r="E24" i="5"/>
  <c r="M24" i="5" s="1"/>
  <c r="M23" i="5"/>
  <c r="L23" i="5"/>
  <c r="K23" i="5"/>
  <c r="F23" i="5"/>
  <c r="E23" i="5"/>
  <c r="L22" i="5"/>
  <c r="K22" i="5"/>
  <c r="L21" i="5"/>
  <c r="K21" i="5"/>
  <c r="L20" i="5"/>
  <c r="K20" i="5"/>
  <c r="E20" i="5"/>
  <c r="P19" i="5"/>
  <c r="O19" i="5"/>
  <c r="N19" i="5"/>
  <c r="M19" i="5"/>
  <c r="L19" i="5"/>
  <c r="K19" i="5"/>
  <c r="E19" i="5"/>
  <c r="F19" i="5" s="1"/>
  <c r="G19" i="5" s="1"/>
  <c r="H19" i="5" s="1"/>
  <c r="I19" i="5" s="1"/>
  <c r="L18" i="5"/>
  <c r="K18" i="5"/>
  <c r="E18" i="5"/>
  <c r="M18" i="5" s="1"/>
  <c r="L17" i="5"/>
  <c r="K17" i="5"/>
  <c r="F17" i="5"/>
  <c r="N17" i="5" s="1"/>
  <c r="E17" i="5"/>
  <c r="M17" i="5" s="1"/>
  <c r="M16" i="5"/>
  <c r="L16" i="5"/>
  <c r="K16" i="5"/>
  <c r="E16" i="5"/>
  <c r="F16" i="5" s="1"/>
  <c r="M15" i="5"/>
  <c r="L15" i="5"/>
  <c r="K15" i="5"/>
  <c r="F15" i="5"/>
  <c r="E15" i="5"/>
  <c r="L14" i="5"/>
  <c r="K14" i="5"/>
  <c r="F14" i="5"/>
  <c r="E14" i="5"/>
  <c r="M14" i="5" s="1"/>
  <c r="L13" i="5"/>
  <c r="K13" i="5"/>
  <c r="D12" i="5"/>
  <c r="E249" i="5" s="1"/>
  <c r="P11" i="5"/>
  <c r="Q11" i="5" s="1"/>
  <c r="R11" i="5" s="1"/>
  <c r="N11" i="5"/>
  <c r="O11" i="5" s="1"/>
  <c r="M11" i="5"/>
  <c r="I11" i="5"/>
  <c r="J11" i="5" s="1"/>
  <c r="G11" i="5"/>
  <c r="H11" i="5" s="1"/>
  <c r="F11" i="5"/>
  <c r="E11" i="5"/>
  <c r="O354" i="4"/>
  <c r="P352" i="2" s="1"/>
  <c r="O352" i="4"/>
  <c r="P350" i="2" s="1"/>
  <c r="N352" i="4"/>
  <c r="K350" i="2" s="1"/>
  <c r="Q351" i="4"/>
  <c r="Z349" i="2" s="1"/>
  <c r="O351" i="4"/>
  <c r="P349" i="2" s="1"/>
  <c r="O350" i="4"/>
  <c r="P348" i="2" s="1"/>
  <c r="O349" i="4"/>
  <c r="P347" i="2" s="1"/>
  <c r="N349" i="4"/>
  <c r="K347" i="2" s="1"/>
  <c r="Q347" i="4"/>
  <c r="Z345" i="2" s="1"/>
  <c r="O347" i="4"/>
  <c r="P345" i="2" s="1"/>
  <c r="O346" i="4"/>
  <c r="P344" i="2" s="1"/>
  <c r="N345" i="4"/>
  <c r="K343" i="2" s="1"/>
  <c r="Q344" i="4"/>
  <c r="Z342" i="2" s="1"/>
  <c r="O344" i="4"/>
  <c r="P342" i="2" s="1"/>
  <c r="N344" i="4"/>
  <c r="K342" i="2" s="1"/>
  <c r="O343" i="4"/>
  <c r="P341" i="2" s="1"/>
  <c r="O342" i="4"/>
  <c r="P340" i="2" s="1"/>
  <c r="Q341" i="4"/>
  <c r="Z339" i="2" s="1"/>
  <c r="O341" i="4"/>
  <c r="P339" i="2" s="1"/>
  <c r="N341" i="4"/>
  <c r="K339" i="2" s="1"/>
  <c r="Q340" i="4"/>
  <c r="Z338" i="2" s="1"/>
  <c r="N340" i="4"/>
  <c r="K338" i="2" s="1"/>
  <c r="Q339" i="4"/>
  <c r="Z337" i="2" s="1"/>
  <c r="O339" i="4"/>
  <c r="P337" i="2" s="1"/>
  <c r="N339" i="4"/>
  <c r="K337" i="2" s="1"/>
  <c r="O338" i="4"/>
  <c r="P336" i="2" s="1"/>
  <c r="Q336" i="4"/>
  <c r="Z334" i="2" s="1"/>
  <c r="O336" i="4"/>
  <c r="P334" i="2" s="1"/>
  <c r="N336" i="4"/>
  <c r="K334" i="2" s="1"/>
  <c r="Q335" i="4"/>
  <c r="Z333" i="2" s="1"/>
  <c r="O335" i="4"/>
  <c r="P333" i="2" s="1"/>
  <c r="O334" i="4"/>
  <c r="P332" i="2" s="1"/>
  <c r="O333" i="4"/>
  <c r="P331" i="2" s="1"/>
  <c r="N332" i="4"/>
  <c r="K330" i="2" s="1"/>
  <c r="O331" i="4"/>
  <c r="P329" i="2" s="1"/>
  <c r="O330" i="4"/>
  <c r="P328" i="2" s="1"/>
  <c r="N330" i="4"/>
  <c r="K328" i="2" s="1"/>
  <c r="N329" i="4"/>
  <c r="K327" i="2" s="1"/>
  <c r="Q328" i="4"/>
  <c r="Z326" i="2" s="1"/>
  <c r="O328" i="4"/>
  <c r="P326" i="2" s="1"/>
  <c r="O326" i="4"/>
  <c r="P324" i="2" s="1"/>
  <c r="Q325" i="4"/>
  <c r="Z323" i="2" s="1"/>
  <c r="O325" i="4"/>
  <c r="P323" i="2" s="1"/>
  <c r="N325" i="4"/>
  <c r="K323" i="2" s="1"/>
  <c r="Q324" i="4"/>
  <c r="Z322" i="2" s="1"/>
  <c r="O323" i="4"/>
  <c r="P321" i="2" s="1"/>
  <c r="O322" i="4"/>
  <c r="P320" i="2" s="1"/>
  <c r="N321" i="4"/>
  <c r="K319" i="2" s="1"/>
  <c r="Q320" i="4"/>
  <c r="Z318" i="2" s="1"/>
  <c r="O320" i="4"/>
  <c r="P318" i="2" s="1"/>
  <c r="O319" i="4"/>
  <c r="P317" i="2" s="1"/>
  <c r="N319" i="4"/>
  <c r="K317" i="2" s="1"/>
  <c r="O318" i="4"/>
  <c r="P316" i="2" s="1"/>
  <c r="O315" i="4"/>
  <c r="P313" i="2" s="1"/>
  <c r="N315" i="4"/>
  <c r="K313" i="2" s="1"/>
  <c r="Q314" i="4"/>
  <c r="Z312" i="2" s="1"/>
  <c r="O314" i="4"/>
  <c r="P312" i="2" s="1"/>
  <c r="N313" i="4"/>
  <c r="K311" i="2" s="1"/>
  <c r="O312" i="4"/>
  <c r="P310" i="2" s="1"/>
  <c r="N311" i="4"/>
  <c r="K309" i="2" s="1"/>
  <c r="O310" i="4"/>
  <c r="P308" i="2" s="1"/>
  <c r="Q309" i="4"/>
  <c r="Z307" i="2" s="1"/>
  <c r="O309" i="4"/>
  <c r="P307" i="2" s="1"/>
  <c r="N308" i="4"/>
  <c r="K306" i="2" s="1"/>
  <c r="Q307" i="4"/>
  <c r="Z305" i="2" s="1"/>
  <c r="N307" i="4"/>
  <c r="K305" i="2" s="1"/>
  <c r="O306" i="4"/>
  <c r="P304" i="2" s="1"/>
  <c r="N306" i="4"/>
  <c r="K304" i="2" s="1"/>
  <c r="N304" i="4"/>
  <c r="K302" i="2" s="1"/>
  <c r="Q303" i="4"/>
  <c r="Z301" i="2" s="1"/>
  <c r="O303" i="4"/>
  <c r="P301" i="2" s="1"/>
  <c r="N303" i="4"/>
  <c r="K301" i="2" s="1"/>
  <c r="O302" i="4"/>
  <c r="P300" i="2" s="1"/>
  <c r="N300" i="4"/>
  <c r="K298" i="2" s="1"/>
  <c r="Q299" i="4"/>
  <c r="Z297" i="2" s="1"/>
  <c r="O299" i="4"/>
  <c r="P297" i="2" s="1"/>
  <c r="N299" i="4"/>
  <c r="K297" i="2" s="1"/>
  <c r="N297" i="4"/>
  <c r="K295" i="2" s="1"/>
  <c r="O296" i="4"/>
  <c r="P294" i="2" s="1"/>
  <c r="N295" i="4"/>
  <c r="K293" i="2" s="1"/>
  <c r="O294" i="4"/>
  <c r="P292" i="2" s="1"/>
  <c r="Q293" i="4"/>
  <c r="Z291" i="2" s="1"/>
  <c r="O293" i="4"/>
  <c r="P291" i="2" s="1"/>
  <c r="N293" i="4"/>
  <c r="K291" i="2" s="1"/>
  <c r="O291" i="4"/>
  <c r="P289" i="2" s="1"/>
  <c r="O290" i="4"/>
  <c r="P288" i="2" s="1"/>
  <c r="N290" i="4"/>
  <c r="K288" i="2" s="1"/>
  <c r="N289" i="4"/>
  <c r="K287" i="2" s="1"/>
  <c r="Q288" i="4"/>
  <c r="Z286" i="2" s="1"/>
  <c r="O288" i="4"/>
  <c r="P286" i="2" s="1"/>
  <c r="N288" i="4"/>
  <c r="K286" i="2" s="1"/>
  <c r="O287" i="4"/>
  <c r="P285" i="2" s="1"/>
  <c r="N286" i="4"/>
  <c r="K284" i="2" s="1"/>
  <c r="R285" i="4"/>
  <c r="AE283" i="2" s="1"/>
  <c r="Q285" i="4"/>
  <c r="Z283" i="2" s="1"/>
  <c r="O285" i="4"/>
  <c r="P283" i="2" s="1"/>
  <c r="N285" i="4"/>
  <c r="K283" i="2" s="1"/>
  <c r="N283" i="4"/>
  <c r="K281" i="2" s="1"/>
  <c r="Q282" i="4"/>
  <c r="Z280" i="2" s="1"/>
  <c r="O282" i="4"/>
  <c r="P280" i="2" s="1"/>
  <c r="N281" i="4"/>
  <c r="K279" i="2" s="1"/>
  <c r="Q279" i="4"/>
  <c r="Z277" i="2" s="1"/>
  <c r="O279" i="4"/>
  <c r="P277" i="2" s="1"/>
  <c r="N279" i="4"/>
  <c r="K277" i="2" s="1"/>
  <c r="O278" i="4"/>
  <c r="P276" i="2" s="1"/>
  <c r="N278" i="4"/>
  <c r="K276" i="2" s="1"/>
  <c r="Q275" i="4"/>
  <c r="Z273" i="2" s="1"/>
  <c r="O275" i="4"/>
  <c r="P273" i="2" s="1"/>
  <c r="N275" i="4"/>
  <c r="K273" i="2" s="1"/>
  <c r="Q274" i="4"/>
  <c r="Z272" i="2" s="1"/>
  <c r="Q272" i="4"/>
  <c r="Z270" i="2" s="1"/>
  <c r="O272" i="4"/>
  <c r="P270" i="2" s="1"/>
  <c r="Q271" i="4"/>
  <c r="Z269" i="2" s="1"/>
  <c r="O271" i="4"/>
  <c r="P269" i="2" s="1"/>
  <c r="O270" i="4"/>
  <c r="P268" i="2" s="1"/>
  <c r="Q269" i="4"/>
  <c r="Z267" i="2" s="1"/>
  <c r="O269" i="4"/>
  <c r="P267" i="2" s="1"/>
  <c r="N269" i="4"/>
  <c r="K267" i="2" s="1"/>
  <c r="N268" i="4"/>
  <c r="K266" i="2" s="1"/>
  <c r="O267" i="4"/>
  <c r="P265" i="2" s="1"/>
  <c r="Q266" i="4"/>
  <c r="Z264" i="2" s="1"/>
  <c r="O266" i="4"/>
  <c r="P264" i="2" s="1"/>
  <c r="N266" i="4"/>
  <c r="K264" i="2" s="1"/>
  <c r="Q265" i="4"/>
  <c r="Z263" i="2" s="1"/>
  <c r="N265" i="4"/>
  <c r="K263" i="2" s="1"/>
  <c r="Q264" i="4"/>
  <c r="Z262" i="2" s="1"/>
  <c r="O264" i="4"/>
  <c r="P262" i="2" s="1"/>
  <c r="N264" i="4"/>
  <c r="K262" i="2" s="1"/>
  <c r="O263" i="4"/>
  <c r="P261" i="2" s="1"/>
  <c r="N263" i="4"/>
  <c r="K261" i="2" s="1"/>
  <c r="O262" i="4"/>
  <c r="P260" i="2" s="1"/>
  <c r="N262" i="4"/>
  <c r="K260" i="2" s="1"/>
  <c r="Q261" i="4"/>
  <c r="Z259" i="2" s="1"/>
  <c r="O261" i="4"/>
  <c r="P259" i="2" s="1"/>
  <c r="N261" i="4"/>
  <c r="K259" i="2" s="1"/>
  <c r="O259" i="4"/>
  <c r="P257" i="2" s="1"/>
  <c r="N259" i="4"/>
  <c r="K257" i="2" s="1"/>
  <c r="Q258" i="4"/>
  <c r="Z256" i="2" s="1"/>
  <c r="O258" i="4"/>
  <c r="P256" i="2" s="1"/>
  <c r="N258" i="4"/>
  <c r="K256" i="2" s="1"/>
  <c r="N257" i="4"/>
  <c r="K255" i="2" s="1"/>
  <c r="Q256" i="4"/>
  <c r="Z254" i="2" s="1"/>
  <c r="O256" i="4"/>
  <c r="P254" i="2" s="1"/>
  <c r="Q255" i="4"/>
  <c r="Z253" i="2" s="1"/>
  <c r="O255" i="4"/>
  <c r="P253" i="2" s="1"/>
  <c r="N255" i="4"/>
  <c r="K253" i="2" s="1"/>
  <c r="O254" i="4"/>
  <c r="P252" i="2" s="1"/>
  <c r="N254" i="4"/>
  <c r="K252" i="2" s="1"/>
  <c r="Q253" i="4"/>
  <c r="Z251" i="2" s="1"/>
  <c r="O253" i="4"/>
  <c r="P251" i="2" s="1"/>
  <c r="O251" i="4"/>
  <c r="P249" i="2" s="1"/>
  <c r="N251" i="4"/>
  <c r="K249" i="2" s="1"/>
  <c r="Q250" i="4"/>
  <c r="Z248" i="2" s="1"/>
  <c r="O250" i="4"/>
  <c r="P248" i="2" s="1"/>
  <c r="N250" i="4"/>
  <c r="K248" i="2" s="1"/>
  <c r="N249" i="4"/>
  <c r="K247" i="2" s="1"/>
  <c r="O248" i="4"/>
  <c r="P246" i="2" s="1"/>
  <c r="N248" i="4"/>
  <c r="K246" i="2" s="1"/>
  <c r="Q247" i="4"/>
  <c r="Z245" i="2" s="1"/>
  <c r="O247" i="4"/>
  <c r="P245" i="2" s="1"/>
  <c r="N247" i="4"/>
  <c r="K245" i="2" s="1"/>
  <c r="O246" i="4"/>
  <c r="P244" i="2" s="1"/>
  <c r="N246" i="4"/>
  <c r="K244" i="2" s="1"/>
  <c r="O245" i="4"/>
  <c r="P243" i="2" s="1"/>
  <c r="N245" i="4"/>
  <c r="K243" i="2" s="1"/>
  <c r="Q244" i="4"/>
  <c r="Z242" i="2" s="1"/>
  <c r="N244" i="4"/>
  <c r="K242" i="2" s="1"/>
  <c r="Q243" i="4"/>
  <c r="Z241" i="2" s="1"/>
  <c r="O243" i="4"/>
  <c r="P241" i="2" s="1"/>
  <c r="N243" i="4"/>
  <c r="K241" i="2" s="1"/>
  <c r="O242" i="4"/>
  <c r="P240" i="2" s="1"/>
  <c r="N242" i="4"/>
  <c r="K240" i="2" s="1"/>
  <c r="Q240" i="4"/>
  <c r="Z238" i="2" s="1"/>
  <c r="O240" i="4"/>
  <c r="P238" i="2" s="1"/>
  <c r="N240" i="4"/>
  <c r="K238" i="2" s="1"/>
  <c r="O239" i="4"/>
  <c r="P237" i="2" s="1"/>
  <c r="N239" i="4"/>
  <c r="K237" i="2" s="1"/>
  <c r="O238" i="4"/>
  <c r="P236" i="2" s="1"/>
  <c r="N238" i="4"/>
  <c r="K236" i="2" s="1"/>
  <c r="O237" i="4"/>
  <c r="P235" i="2" s="1"/>
  <c r="N237" i="4"/>
  <c r="K235" i="2" s="1"/>
  <c r="Q235" i="4"/>
  <c r="Z233" i="2" s="1"/>
  <c r="O235" i="4"/>
  <c r="P233" i="2" s="1"/>
  <c r="N235" i="4"/>
  <c r="K233" i="2" s="1"/>
  <c r="Q234" i="4"/>
  <c r="Z232" i="2" s="1"/>
  <c r="O234" i="4"/>
  <c r="P232" i="2" s="1"/>
  <c r="N234" i="4"/>
  <c r="K232" i="2" s="1"/>
  <c r="Q232" i="4"/>
  <c r="Z230" i="2" s="1"/>
  <c r="O232" i="4"/>
  <c r="P230" i="2" s="1"/>
  <c r="N232" i="4"/>
  <c r="K230" i="2" s="1"/>
  <c r="Q231" i="4"/>
  <c r="Z229" i="2" s="1"/>
  <c r="O231" i="4"/>
  <c r="P229" i="2" s="1"/>
  <c r="N231" i="4"/>
  <c r="K229" i="2" s="1"/>
  <c r="O230" i="4"/>
  <c r="P228" i="2" s="1"/>
  <c r="Q229" i="4"/>
  <c r="Z227" i="2" s="1"/>
  <c r="O229" i="4"/>
  <c r="P227" i="2" s="1"/>
  <c r="N229" i="4"/>
  <c r="K227" i="2" s="1"/>
  <c r="Q228" i="4"/>
  <c r="Z226" i="2" s="1"/>
  <c r="N228" i="4"/>
  <c r="K226" i="2" s="1"/>
  <c r="O227" i="4"/>
  <c r="P225" i="2" s="1"/>
  <c r="Q226" i="4"/>
  <c r="Z224" i="2" s="1"/>
  <c r="O226" i="4"/>
  <c r="P224" i="2" s="1"/>
  <c r="N226" i="4"/>
  <c r="K224" i="2" s="1"/>
  <c r="N225" i="4"/>
  <c r="K223" i="2" s="1"/>
  <c r="O224" i="4"/>
  <c r="P222" i="2" s="1"/>
  <c r="R223" i="4"/>
  <c r="AE221" i="2" s="1"/>
  <c r="Q223" i="4"/>
  <c r="Z221" i="2" s="1"/>
  <c r="O223" i="4"/>
  <c r="P221" i="2" s="1"/>
  <c r="N223" i="4"/>
  <c r="K221" i="2" s="1"/>
  <c r="O222" i="4"/>
  <c r="P220" i="2" s="1"/>
  <c r="R221" i="4"/>
  <c r="AE219" i="2" s="1"/>
  <c r="O221" i="4"/>
  <c r="P219" i="2" s="1"/>
  <c r="Q220" i="4"/>
  <c r="Z218" i="2" s="1"/>
  <c r="N220" i="4"/>
  <c r="K218" i="2" s="1"/>
  <c r="Q219" i="4"/>
  <c r="Z217" i="2" s="1"/>
  <c r="O219" i="4"/>
  <c r="P217" i="2" s="1"/>
  <c r="N219" i="4"/>
  <c r="K217" i="2" s="1"/>
  <c r="O218" i="4"/>
  <c r="P216" i="2" s="1"/>
  <c r="N217" i="4"/>
  <c r="K215" i="2" s="1"/>
  <c r="Q216" i="4"/>
  <c r="Z214" i="2" s="1"/>
  <c r="O216" i="4"/>
  <c r="P214" i="2" s="1"/>
  <c r="N216" i="4"/>
  <c r="K214" i="2" s="1"/>
  <c r="O215" i="4"/>
  <c r="P213" i="2" s="1"/>
  <c r="O214" i="4"/>
  <c r="P212" i="2" s="1"/>
  <c r="Q213" i="4"/>
  <c r="Z211" i="2" s="1"/>
  <c r="O213" i="4"/>
  <c r="P211" i="2" s="1"/>
  <c r="N213" i="4"/>
  <c r="K211" i="2" s="1"/>
  <c r="O211" i="4"/>
  <c r="P209" i="2" s="1"/>
  <c r="N211" i="4"/>
  <c r="K209" i="2" s="1"/>
  <c r="O210" i="4"/>
  <c r="P208" i="2" s="1"/>
  <c r="N210" i="4"/>
  <c r="K208" i="2" s="1"/>
  <c r="N209" i="4"/>
  <c r="K207" i="2" s="1"/>
  <c r="O208" i="4"/>
  <c r="P206" i="2" s="1"/>
  <c r="N208" i="4"/>
  <c r="K206" i="2" s="1"/>
  <c r="Q207" i="4"/>
  <c r="Z205" i="2" s="1"/>
  <c r="O207" i="4"/>
  <c r="P205" i="2" s="1"/>
  <c r="N207" i="4"/>
  <c r="K205" i="2" s="1"/>
  <c r="O206" i="4"/>
  <c r="P204" i="2" s="1"/>
  <c r="N206" i="4"/>
  <c r="K204" i="2" s="1"/>
  <c r="O205" i="4"/>
  <c r="P203" i="2" s="1"/>
  <c r="N205" i="4"/>
  <c r="K203" i="2" s="1"/>
  <c r="Q204" i="4"/>
  <c r="Z202" i="2" s="1"/>
  <c r="N204" i="4"/>
  <c r="K202" i="2" s="1"/>
  <c r="Q203" i="4"/>
  <c r="Z201" i="2" s="1"/>
  <c r="O203" i="4"/>
  <c r="P201" i="2" s="1"/>
  <c r="O202" i="4"/>
  <c r="P200" i="2" s="1"/>
  <c r="N202" i="4"/>
  <c r="K200" i="2" s="1"/>
  <c r="N201" i="4"/>
  <c r="K199" i="2" s="1"/>
  <c r="R200" i="4"/>
  <c r="AE198" i="2" s="1"/>
  <c r="Q200" i="4"/>
  <c r="Z198" i="2" s="1"/>
  <c r="O200" i="4"/>
  <c r="P198" i="2" s="1"/>
  <c r="N200" i="4"/>
  <c r="K198" i="2" s="1"/>
  <c r="O199" i="4"/>
  <c r="P197" i="2" s="1"/>
  <c r="O198" i="4"/>
  <c r="P196" i="2" s="1"/>
  <c r="N198" i="4"/>
  <c r="K196" i="2" s="1"/>
  <c r="Q197" i="4"/>
  <c r="Z195" i="2" s="1"/>
  <c r="O197" i="4"/>
  <c r="P195" i="2" s="1"/>
  <c r="N197" i="4"/>
  <c r="K195" i="2" s="1"/>
  <c r="N196" i="4"/>
  <c r="K194" i="2" s="1"/>
  <c r="O195" i="4"/>
  <c r="P193" i="2" s="1"/>
  <c r="Q194" i="4"/>
  <c r="Z192" i="2" s="1"/>
  <c r="O194" i="4"/>
  <c r="P192" i="2" s="1"/>
  <c r="N194" i="4"/>
  <c r="K192" i="2" s="1"/>
  <c r="N193" i="4"/>
  <c r="K191" i="2" s="1"/>
  <c r="Q192" i="4"/>
  <c r="Z190" i="2" s="1"/>
  <c r="O192" i="4"/>
  <c r="P190" i="2" s="1"/>
  <c r="O191" i="4"/>
  <c r="P189" i="2" s="1"/>
  <c r="N191" i="4"/>
  <c r="K189" i="2" s="1"/>
  <c r="O190" i="4"/>
  <c r="P188" i="2" s="1"/>
  <c r="N190" i="4"/>
  <c r="K188" i="2" s="1"/>
  <c r="Q189" i="4"/>
  <c r="Z187" i="2" s="1"/>
  <c r="O189" i="4"/>
  <c r="P187" i="2" s="1"/>
  <c r="N189" i="4"/>
  <c r="K187" i="2" s="1"/>
  <c r="Q188" i="4"/>
  <c r="Z186" i="2" s="1"/>
  <c r="O187" i="4"/>
  <c r="P185" i="2" s="1"/>
  <c r="N187" i="4"/>
  <c r="K185" i="2" s="1"/>
  <c r="Q186" i="4"/>
  <c r="Z184" i="2" s="1"/>
  <c r="O186" i="4"/>
  <c r="P184" i="2" s="1"/>
  <c r="N186" i="4"/>
  <c r="K184" i="2" s="1"/>
  <c r="O185" i="4"/>
  <c r="P183" i="2" s="1"/>
  <c r="O184" i="4"/>
  <c r="P182" i="2" s="1"/>
  <c r="Q183" i="4"/>
  <c r="Z181" i="2" s="1"/>
  <c r="O183" i="4"/>
  <c r="P181" i="2" s="1"/>
  <c r="N183" i="4"/>
  <c r="K181" i="2" s="1"/>
  <c r="R182" i="4"/>
  <c r="AE180" i="2" s="1"/>
  <c r="Q182" i="4"/>
  <c r="Z180" i="2" s="1"/>
  <c r="O182" i="4"/>
  <c r="P180" i="2" s="1"/>
  <c r="N182" i="4"/>
  <c r="K180" i="2" s="1"/>
  <c r="O181" i="4"/>
  <c r="P179" i="2" s="1"/>
  <c r="N180" i="4"/>
  <c r="K178" i="2" s="1"/>
  <c r="Q179" i="4"/>
  <c r="Z177" i="2" s="1"/>
  <c r="O179" i="4"/>
  <c r="P177" i="2" s="1"/>
  <c r="Q178" i="4"/>
  <c r="Z176" i="2" s="1"/>
  <c r="O178" i="4"/>
  <c r="P176" i="2" s="1"/>
  <c r="N178" i="4"/>
  <c r="K176" i="2" s="1"/>
  <c r="O177" i="4"/>
  <c r="P175" i="2" s="1"/>
  <c r="O176" i="4"/>
  <c r="P174" i="2" s="1"/>
  <c r="Q175" i="4"/>
  <c r="Z173" i="2" s="1"/>
  <c r="O175" i="4"/>
  <c r="P173" i="2" s="1"/>
  <c r="N175" i="4"/>
  <c r="K173" i="2" s="1"/>
  <c r="Q174" i="4"/>
  <c r="Z172" i="2" s="1"/>
  <c r="O174" i="4"/>
  <c r="P172" i="2" s="1"/>
  <c r="O173" i="4"/>
  <c r="P171" i="2" s="1"/>
  <c r="Q172" i="4"/>
  <c r="Z170" i="2" s="1"/>
  <c r="N172" i="4"/>
  <c r="K170" i="2" s="1"/>
  <c r="Q171" i="4"/>
  <c r="Z169" i="2" s="1"/>
  <c r="O171" i="4"/>
  <c r="P169" i="2" s="1"/>
  <c r="N171" i="4"/>
  <c r="K169" i="2" s="1"/>
  <c r="O170" i="4"/>
  <c r="P168" i="2" s="1"/>
  <c r="N170" i="4"/>
  <c r="K168" i="2" s="1"/>
  <c r="O169" i="4"/>
  <c r="P167" i="2" s="1"/>
  <c r="N169" i="4"/>
  <c r="K167" i="2" s="1"/>
  <c r="Q168" i="4"/>
  <c r="Z166" i="2" s="1"/>
  <c r="O168" i="4"/>
  <c r="P166" i="2" s="1"/>
  <c r="O167" i="4"/>
  <c r="P165" i="2" s="1"/>
  <c r="N167" i="4"/>
  <c r="K165" i="2" s="1"/>
  <c r="O166" i="4"/>
  <c r="P164" i="2" s="1"/>
  <c r="R165" i="4"/>
  <c r="AE163" i="2" s="1"/>
  <c r="Q165" i="4"/>
  <c r="Z163" i="2" s="1"/>
  <c r="O165" i="4"/>
  <c r="P163" i="2" s="1"/>
  <c r="N165" i="4"/>
  <c r="K163" i="2" s="1"/>
  <c r="N164" i="4"/>
  <c r="K162" i="2" s="1"/>
  <c r="Q163" i="4"/>
  <c r="Z161" i="2" s="1"/>
  <c r="O163" i="4"/>
  <c r="P161" i="2" s="1"/>
  <c r="N163" i="4"/>
  <c r="K161" i="2" s="1"/>
  <c r="Q162" i="4"/>
  <c r="Z160" i="2" s="1"/>
  <c r="O162" i="4"/>
  <c r="P160" i="2" s="1"/>
  <c r="P161" i="4"/>
  <c r="U159" i="2" s="1"/>
  <c r="O161" i="4"/>
  <c r="P159" i="2" s="1"/>
  <c r="N161" i="4"/>
  <c r="K159" i="2" s="1"/>
  <c r="Q160" i="4"/>
  <c r="Z158" i="2" s="1"/>
  <c r="O160" i="4"/>
  <c r="P158" i="2" s="1"/>
  <c r="N160" i="4"/>
  <c r="K158" i="2" s="1"/>
  <c r="O159" i="4"/>
  <c r="P157" i="2" s="1"/>
  <c r="O158" i="4"/>
  <c r="P156" i="2" s="1"/>
  <c r="N158" i="4"/>
  <c r="K156" i="2" s="1"/>
  <c r="R157" i="4"/>
  <c r="AE155" i="2" s="1"/>
  <c r="Q157" i="4"/>
  <c r="Z155" i="2" s="1"/>
  <c r="O157" i="4"/>
  <c r="P155" i="2" s="1"/>
  <c r="N157" i="4"/>
  <c r="K155" i="2" s="1"/>
  <c r="Q156" i="4"/>
  <c r="Z154" i="2" s="1"/>
  <c r="O155" i="4"/>
  <c r="P153" i="2" s="1"/>
  <c r="Q154" i="4"/>
  <c r="Z152" i="2" s="1"/>
  <c r="O154" i="4"/>
  <c r="P152" i="2" s="1"/>
  <c r="N154" i="4"/>
  <c r="K152" i="2" s="1"/>
  <c r="O153" i="4"/>
  <c r="P151" i="2" s="1"/>
  <c r="Q152" i="4"/>
  <c r="Z150" i="2" s="1"/>
  <c r="O152" i="4"/>
  <c r="P150" i="2" s="1"/>
  <c r="N152" i="4"/>
  <c r="K150" i="2" s="1"/>
  <c r="Q151" i="4"/>
  <c r="Z149" i="2" s="1"/>
  <c r="O151" i="4"/>
  <c r="P149" i="2" s="1"/>
  <c r="O150" i="4"/>
  <c r="P148" i="2" s="1"/>
  <c r="N150" i="4"/>
  <c r="K148" i="2" s="1"/>
  <c r="R149" i="4"/>
  <c r="AE147" i="2" s="1"/>
  <c r="Q149" i="4"/>
  <c r="Z147" i="2" s="1"/>
  <c r="O149" i="4"/>
  <c r="P147" i="2" s="1"/>
  <c r="N149" i="4"/>
  <c r="K147" i="2" s="1"/>
  <c r="O147" i="4"/>
  <c r="P145" i="2" s="1"/>
  <c r="N147" i="4"/>
  <c r="K145" i="2" s="1"/>
  <c r="Q146" i="4"/>
  <c r="Z144" i="2" s="1"/>
  <c r="O146" i="4"/>
  <c r="P144" i="2" s="1"/>
  <c r="N146" i="4"/>
  <c r="K144" i="2" s="1"/>
  <c r="R145" i="4"/>
  <c r="AE143" i="2" s="1"/>
  <c r="O145" i="4"/>
  <c r="P143" i="2" s="1"/>
  <c r="N145" i="4"/>
  <c r="K143" i="2" s="1"/>
  <c r="O144" i="4"/>
  <c r="P142" i="2" s="1"/>
  <c r="N144" i="4"/>
  <c r="K142" i="2" s="1"/>
  <c r="Q143" i="4"/>
  <c r="Z141" i="2" s="1"/>
  <c r="O143" i="4"/>
  <c r="P141" i="2" s="1"/>
  <c r="N143" i="4"/>
  <c r="K141" i="2" s="1"/>
  <c r="Q142" i="4"/>
  <c r="Z140" i="2" s="1"/>
  <c r="O142" i="4"/>
  <c r="P140" i="2" s="1"/>
  <c r="Q141" i="4"/>
  <c r="Z139" i="2" s="1"/>
  <c r="O141" i="4"/>
  <c r="P139" i="2" s="1"/>
  <c r="N141" i="4"/>
  <c r="K139" i="2" s="1"/>
  <c r="Q140" i="4"/>
  <c r="Z138" i="2" s="1"/>
  <c r="N140" i="4"/>
  <c r="K138" i="2" s="1"/>
  <c r="O139" i="4"/>
  <c r="P137" i="2" s="1"/>
  <c r="Q138" i="4"/>
  <c r="Z136" i="2" s="1"/>
  <c r="O138" i="4"/>
  <c r="P136" i="2" s="1"/>
  <c r="N138" i="4"/>
  <c r="K136" i="2" s="1"/>
  <c r="O137" i="4"/>
  <c r="P135" i="2" s="1"/>
  <c r="N137" i="4"/>
  <c r="K135" i="2" s="1"/>
  <c r="Q136" i="4"/>
  <c r="Z134" i="2" s="1"/>
  <c r="O136" i="4"/>
  <c r="P134" i="2" s="1"/>
  <c r="R135" i="4"/>
  <c r="AE133" i="2" s="1"/>
  <c r="Q135" i="4"/>
  <c r="Z133" i="2" s="1"/>
  <c r="O135" i="4"/>
  <c r="P133" i="2" s="1"/>
  <c r="N135" i="4"/>
  <c r="K133" i="2" s="1"/>
  <c r="Q134" i="4"/>
  <c r="Z132" i="2" s="1"/>
  <c r="O134" i="4"/>
  <c r="P132" i="2" s="1"/>
  <c r="O133" i="4"/>
  <c r="P131" i="2" s="1"/>
  <c r="N133" i="4"/>
  <c r="K131" i="2" s="1"/>
  <c r="Q132" i="4"/>
  <c r="Z130" i="2" s="1"/>
  <c r="N132" i="4"/>
  <c r="K130" i="2" s="1"/>
  <c r="Q131" i="4"/>
  <c r="Z129" i="2" s="1"/>
  <c r="O131" i="4"/>
  <c r="P129" i="2" s="1"/>
  <c r="O130" i="4"/>
  <c r="P128" i="2" s="1"/>
  <c r="N130" i="4"/>
  <c r="K128" i="2" s="1"/>
  <c r="O129" i="4"/>
  <c r="P127" i="2" s="1"/>
  <c r="N129" i="4"/>
  <c r="K127" i="2" s="1"/>
  <c r="Q128" i="4"/>
  <c r="Z126" i="2" s="1"/>
  <c r="O128" i="4"/>
  <c r="P126" i="2" s="1"/>
  <c r="N128" i="4"/>
  <c r="K126" i="2" s="1"/>
  <c r="O127" i="4"/>
  <c r="P125" i="2" s="1"/>
  <c r="Q126" i="4"/>
  <c r="Z124" i="2" s="1"/>
  <c r="O126" i="4"/>
  <c r="P124" i="2" s="1"/>
  <c r="N126" i="4"/>
  <c r="K124" i="2" s="1"/>
  <c r="Q125" i="4"/>
  <c r="Z123" i="2" s="1"/>
  <c r="O125" i="4"/>
  <c r="P123" i="2" s="1"/>
  <c r="Q124" i="4"/>
  <c r="Z122" i="2" s="1"/>
  <c r="O123" i="4"/>
  <c r="P121" i="2" s="1"/>
  <c r="N123" i="4"/>
  <c r="K121" i="2" s="1"/>
  <c r="O122" i="4"/>
  <c r="P120" i="2" s="1"/>
  <c r="N122" i="4"/>
  <c r="K120" i="2" s="1"/>
  <c r="R121" i="4"/>
  <c r="AE119" i="2" s="1"/>
  <c r="O121" i="4"/>
  <c r="P119" i="2" s="1"/>
  <c r="N121" i="4"/>
  <c r="K119" i="2" s="1"/>
  <c r="O120" i="4"/>
  <c r="P118" i="2" s="1"/>
  <c r="N120" i="4"/>
  <c r="K118" i="2" s="1"/>
  <c r="Q119" i="4"/>
  <c r="Z117" i="2" s="1"/>
  <c r="O119" i="4"/>
  <c r="P117" i="2" s="1"/>
  <c r="Q118" i="4"/>
  <c r="Z116" i="2" s="1"/>
  <c r="O118" i="4"/>
  <c r="P116" i="2" s="1"/>
  <c r="N118" i="4"/>
  <c r="K116" i="2" s="1"/>
  <c r="R117" i="4"/>
  <c r="AE115" i="2" s="1"/>
  <c r="O117" i="4"/>
  <c r="P115" i="2" s="1"/>
  <c r="R115" i="4"/>
  <c r="AE113" i="2" s="1"/>
  <c r="Q115" i="4"/>
  <c r="Z113" i="2" s="1"/>
  <c r="O115" i="4"/>
  <c r="P113" i="2" s="1"/>
  <c r="N115" i="4"/>
  <c r="K113" i="2" s="1"/>
  <c r="R114" i="4"/>
  <c r="AE112" i="2" s="1"/>
  <c r="Q114" i="4"/>
  <c r="Z112" i="2" s="1"/>
  <c r="O114" i="4"/>
  <c r="P112" i="2" s="1"/>
  <c r="O113" i="4"/>
  <c r="P111" i="2" s="1"/>
  <c r="N113" i="4"/>
  <c r="K111" i="2" s="1"/>
  <c r="Q112" i="4"/>
  <c r="Z110" i="2" s="1"/>
  <c r="O112" i="4"/>
  <c r="P110" i="2" s="1"/>
  <c r="N112" i="4"/>
  <c r="K110" i="2" s="1"/>
  <c r="Q111" i="4"/>
  <c r="Z109" i="2" s="1"/>
  <c r="P111" i="4"/>
  <c r="U109" i="2" s="1"/>
  <c r="O111" i="4"/>
  <c r="P109" i="2" s="1"/>
  <c r="Q110" i="4"/>
  <c r="Z108" i="2" s="1"/>
  <c r="O110" i="4"/>
  <c r="P108" i="2" s="1"/>
  <c r="R109" i="4"/>
  <c r="AE107" i="2" s="1"/>
  <c r="Q109" i="4"/>
  <c r="Z107" i="2" s="1"/>
  <c r="O109" i="4"/>
  <c r="P107" i="2" s="1"/>
  <c r="N109" i="4"/>
  <c r="K107" i="2" s="1"/>
  <c r="Q108" i="4"/>
  <c r="Z106" i="2" s="1"/>
  <c r="N108" i="4"/>
  <c r="K106" i="2" s="1"/>
  <c r="O107" i="4"/>
  <c r="P105" i="2" s="1"/>
  <c r="N107" i="4"/>
  <c r="K105" i="2" s="1"/>
  <c r="Q106" i="4"/>
  <c r="Z104" i="2" s="1"/>
  <c r="O106" i="4"/>
  <c r="P104" i="2" s="1"/>
  <c r="N106" i="4"/>
  <c r="K104" i="2" s="1"/>
  <c r="O105" i="4"/>
  <c r="P103" i="2" s="1"/>
  <c r="Q104" i="4"/>
  <c r="Z102" i="2" s="1"/>
  <c r="O104" i="4"/>
  <c r="P102" i="2" s="1"/>
  <c r="N104" i="4"/>
  <c r="K102" i="2" s="1"/>
  <c r="O103" i="4"/>
  <c r="P101" i="2" s="1"/>
  <c r="N103" i="4"/>
  <c r="K101" i="2" s="1"/>
  <c r="O102" i="4"/>
  <c r="P100" i="2" s="1"/>
  <c r="N102" i="4"/>
  <c r="K100" i="2" s="1"/>
  <c r="Q101" i="4"/>
  <c r="Z99" i="2" s="1"/>
  <c r="O101" i="4"/>
  <c r="P99" i="2" s="1"/>
  <c r="N101" i="4"/>
  <c r="K99" i="2" s="1"/>
  <c r="Q100" i="4"/>
  <c r="Z98" i="2" s="1"/>
  <c r="Q99" i="4"/>
  <c r="Z97" i="2" s="1"/>
  <c r="O99" i="4"/>
  <c r="P97" i="2" s="1"/>
  <c r="Q98" i="4"/>
  <c r="Z96" i="2" s="1"/>
  <c r="O98" i="4"/>
  <c r="P96" i="2" s="1"/>
  <c r="N98" i="4"/>
  <c r="K96" i="2" s="1"/>
  <c r="M98" i="4"/>
  <c r="F96" i="2" s="1"/>
  <c r="O97" i="4"/>
  <c r="P95" i="2" s="1"/>
  <c r="N97" i="4"/>
  <c r="K95" i="2" s="1"/>
  <c r="O96" i="4"/>
  <c r="P94" i="2" s="1"/>
  <c r="N96" i="4"/>
  <c r="K94" i="2" s="1"/>
  <c r="Q95" i="4"/>
  <c r="Z93" i="2" s="1"/>
  <c r="O95" i="4"/>
  <c r="P93" i="2" s="1"/>
  <c r="N95" i="4"/>
  <c r="K93" i="2" s="1"/>
  <c r="R94" i="4"/>
  <c r="AE92" i="2" s="1"/>
  <c r="Q94" i="4"/>
  <c r="Z92" i="2" s="1"/>
  <c r="O94" i="4"/>
  <c r="P92" i="2" s="1"/>
  <c r="Q93" i="4"/>
  <c r="Z91" i="2" s="1"/>
  <c r="O93" i="4"/>
  <c r="P91" i="2" s="1"/>
  <c r="N93" i="4"/>
  <c r="K91" i="2" s="1"/>
  <c r="Q92" i="4"/>
  <c r="Z90" i="2" s="1"/>
  <c r="N92" i="4"/>
  <c r="K90" i="2" s="1"/>
  <c r="R91" i="4"/>
  <c r="AE89" i="2" s="1"/>
  <c r="Q91" i="4"/>
  <c r="Z89" i="2" s="1"/>
  <c r="O91" i="4"/>
  <c r="P89" i="2" s="1"/>
  <c r="N91" i="4"/>
  <c r="K89" i="2" s="1"/>
  <c r="Q90" i="4"/>
  <c r="Z88" i="2" s="1"/>
  <c r="O90" i="4"/>
  <c r="P88" i="2" s="1"/>
  <c r="N90" i="4"/>
  <c r="K88" i="2" s="1"/>
  <c r="O89" i="4"/>
  <c r="P87" i="2" s="1"/>
  <c r="N89" i="4"/>
  <c r="K87" i="2" s="1"/>
  <c r="Q88" i="4"/>
  <c r="Z86" i="2" s="1"/>
  <c r="O88" i="4"/>
  <c r="P86" i="2" s="1"/>
  <c r="O87" i="4"/>
  <c r="P85" i="2" s="1"/>
  <c r="R86" i="4"/>
  <c r="AE84" i="2" s="1"/>
  <c r="Q86" i="4"/>
  <c r="Z84" i="2" s="1"/>
  <c r="P86" i="4"/>
  <c r="U84" i="2" s="1"/>
  <c r="O86" i="4"/>
  <c r="P84" i="2" s="1"/>
  <c r="N86" i="4"/>
  <c r="K84" i="2" s="1"/>
  <c r="R85" i="4"/>
  <c r="AE83" i="2" s="1"/>
  <c r="O85" i="4"/>
  <c r="P83" i="2" s="1"/>
  <c r="N85" i="4"/>
  <c r="K83" i="2" s="1"/>
  <c r="R84" i="4"/>
  <c r="AE82" i="2" s="1"/>
  <c r="R83" i="4"/>
  <c r="AE81" i="2" s="1"/>
  <c r="Q83" i="4"/>
  <c r="Z81" i="2" s="1"/>
  <c r="O83" i="4"/>
  <c r="P81" i="2" s="1"/>
  <c r="N83" i="4"/>
  <c r="K81" i="2" s="1"/>
  <c r="Q82" i="4"/>
  <c r="Z80" i="2" s="1"/>
  <c r="O82" i="4"/>
  <c r="P80" i="2" s="1"/>
  <c r="N82" i="4"/>
  <c r="K80" i="2" s="1"/>
  <c r="O81" i="4"/>
  <c r="P79" i="2" s="1"/>
  <c r="N81" i="4"/>
  <c r="K79" i="2" s="1"/>
  <c r="Q80" i="4"/>
  <c r="Z78" i="2" s="1"/>
  <c r="O80" i="4"/>
  <c r="P78" i="2" s="1"/>
  <c r="N80" i="4"/>
  <c r="K78" i="2" s="1"/>
  <c r="R79" i="4"/>
  <c r="AE77" i="2" s="1"/>
  <c r="O79" i="4"/>
  <c r="P77" i="2" s="1"/>
  <c r="N79" i="4"/>
  <c r="K77" i="2" s="1"/>
  <c r="Q78" i="4"/>
  <c r="Z76" i="2" s="1"/>
  <c r="O78" i="4"/>
  <c r="P76" i="2" s="1"/>
  <c r="O77" i="4"/>
  <c r="P75" i="2" s="1"/>
  <c r="Q76" i="4"/>
  <c r="Z74" i="2" s="1"/>
  <c r="P76" i="4"/>
  <c r="U74" i="2" s="1"/>
  <c r="N76" i="4"/>
  <c r="K74" i="2" s="1"/>
  <c r="R75" i="4"/>
  <c r="AE73" i="2" s="1"/>
  <c r="Q75" i="4"/>
  <c r="Z73" i="2" s="1"/>
  <c r="O75" i="4"/>
  <c r="P73" i="2" s="1"/>
  <c r="N75" i="4"/>
  <c r="K73" i="2" s="1"/>
  <c r="O74" i="4"/>
  <c r="P72" i="2" s="1"/>
  <c r="N74" i="4"/>
  <c r="K72" i="2" s="1"/>
  <c r="O73" i="4"/>
  <c r="P71" i="2" s="1"/>
  <c r="N73" i="4"/>
  <c r="K71" i="2" s="1"/>
  <c r="R72" i="4"/>
  <c r="AE70" i="2" s="1"/>
  <c r="Q72" i="4"/>
  <c r="Z70" i="2" s="1"/>
  <c r="O72" i="4"/>
  <c r="P70" i="2" s="1"/>
  <c r="N72" i="4"/>
  <c r="K70" i="2" s="1"/>
  <c r="R71" i="4"/>
  <c r="AE69" i="2" s="1"/>
  <c r="O71" i="4"/>
  <c r="P69" i="2" s="1"/>
  <c r="Q70" i="4"/>
  <c r="Z68" i="2" s="1"/>
  <c r="O70" i="4"/>
  <c r="P68" i="2" s="1"/>
  <c r="N70" i="4"/>
  <c r="K68" i="2" s="1"/>
  <c r="Q69" i="4"/>
  <c r="Z67" i="2" s="1"/>
  <c r="P69" i="4"/>
  <c r="U67" i="2" s="1"/>
  <c r="O69" i="4"/>
  <c r="P67" i="2" s="1"/>
  <c r="N69" i="4"/>
  <c r="K67" i="2" s="1"/>
  <c r="Q67" i="4"/>
  <c r="Z65" i="2" s="1"/>
  <c r="P67" i="4"/>
  <c r="U65" i="2" s="1"/>
  <c r="O67" i="4"/>
  <c r="P65" i="2" s="1"/>
  <c r="N67" i="4"/>
  <c r="K65" i="2" s="1"/>
  <c r="Q66" i="4"/>
  <c r="Z64" i="2" s="1"/>
  <c r="O66" i="4"/>
  <c r="P64" i="2" s="1"/>
  <c r="N66" i="4"/>
  <c r="K64" i="2" s="1"/>
  <c r="O65" i="4"/>
  <c r="P63" i="2" s="1"/>
  <c r="N65" i="4"/>
  <c r="K63" i="2" s="1"/>
  <c r="Q64" i="4"/>
  <c r="Z62" i="2" s="1"/>
  <c r="P64" i="4"/>
  <c r="U62" i="2" s="1"/>
  <c r="O64" i="4"/>
  <c r="P62" i="2" s="1"/>
  <c r="N64" i="4"/>
  <c r="K62" i="2" s="1"/>
  <c r="Q63" i="4"/>
  <c r="Z61" i="2" s="1"/>
  <c r="O63" i="4"/>
  <c r="P61" i="2" s="1"/>
  <c r="N63" i="4"/>
  <c r="K61" i="2" s="1"/>
  <c r="Q62" i="4"/>
  <c r="Z60" i="2" s="1"/>
  <c r="O62" i="4"/>
  <c r="P60" i="2" s="1"/>
  <c r="O61" i="4"/>
  <c r="P59" i="2" s="1"/>
  <c r="N61" i="4"/>
  <c r="K59" i="2" s="1"/>
  <c r="Q60" i="4"/>
  <c r="Z58" i="2" s="1"/>
  <c r="N60" i="4"/>
  <c r="K58" i="2" s="1"/>
  <c r="Q59" i="4"/>
  <c r="Z57" i="2" s="1"/>
  <c r="O59" i="4"/>
  <c r="P57" i="2" s="1"/>
  <c r="O58" i="4"/>
  <c r="P56" i="2" s="1"/>
  <c r="N58" i="4"/>
  <c r="K56" i="2" s="1"/>
  <c r="M58" i="4"/>
  <c r="F56" i="2" s="1"/>
  <c r="R57" i="4"/>
  <c r="AE55" i="2" s="1"/>
  <c r="O57" i="4"/>
  <c r="P55" i="2" s="1"/>
  <c r="R56" i="4"/>
  <c r="AE54" i="2" s="1"/>
  <c r="Q56" i="4"/>
  <c r="Z54" i="2" s="1"/>
  <c r="O56" i="4"/>
  <c r="P54" i="2" s="1"/>
  <c r="O55" i="4"/>
  <c r="P53" i="2" s="1"/>
  <c r="N55" i="4"/>
  <c r="K53" i="2" s="1"/>
  <c r="Q54" i="4"/>
  <c r="Z52" i="2" s="1"/>
  <c r="O54" i="4"/>
  <c r="P52" i="2" s="1"/>
  <c r="N54" i="4"/>
  <c r="K52" i="2" s="1"/>
  <c r="Q53" i="4"/>
  <c r="Z51" i="2" s="1"/>
  <c r="P53" i="4"/>
  <c r="U51" i="2" s="1"/>
  <c r="O53" i="4"/>
  <c r="P51" i="2" s="1"/>
  <c r="N53" i="4"/>
  <c r="K51" i="2" s="1"/>
  <c r="Q52" i="4"/>
  <c r="Z50" i="2" s="1"/>
  <c r="N52" i="4"/>
  <c r="K50" i="2" s="1"/>
  <c r="Q51" i="4"/>
  <c r="Z49" i="2" s="1"/>
  <c r="O51" i="4"/>
  <c r="P49" i="2" s="1"/>
  <c r="N51" i="4"/>
  <c r="K49" i="2" s="1"/>
  <c r="R50" i="4"/>
  <c r="AE48" i="2" s="1"/>
  <c r="Q50" i="4"/>
  <c r="Z48" i="2" s="1"/>
  <c r="O50" i="4"/>
  <c r="P48" i="2" s="1"/>
  <c r="N50" i="4"/>
  <c r="K48" i="2" s="1"/>
  <c r="P49" i="4"/>
  <c r="U47" i="2" s="1"/>
  <c r="O49" i="4"/>
  <c r="P47" i="2" s="1"/>
  <c r="N49" i="4"/>
  <c r="K47" i="2" s="1"/>
  <c r="P48" i="4"/>
  <c r="U46" i="2" s="1"/>
  <c r="O48" i="4"/>
  <c r="P46" i="2" s="1"/>
  <c r="N48" i="4"/>
  <c r="K46" i="2" s="1"/>
  <c r="Q47" i="4"/>
  <c r="Z45" i="2" s="1"/>
  <c r="O47" i="4"/>
  <c r="P45" i="2" s="1"/>
  <c r="N47" i="4"/>
  <c r="K45" i="2" s="1"/>
  <c r="O46" i="4"/>
  <c r="P44" i="2" s="1"/>
  <c r="N46" i="4"/>
  <c r="K44" i="2" s="1"/>
  <c r="Q45" i="4"/>
  <c r="Z43" i="2" s="1"/>
  <c r="O45" i="4"/>
  <c r="P43" i="2" s="1"/>
  <c r="N45" i="4"/>
  <c r="K43" i="2" s="1"/>
  <c r="Q44" i="4"/>
  <c r="Z42" i="2" s="1"/>
  <c r="M44" i="4"/>
  <c r="F42" i="2" s="1"/>
  <c r="O43" i="4"/>
  <c r="P41" i="2" s="1"/>
  <c r="N43" i="4"/>
  <c r="K41" i="2" s="1"/>
  <c r="R42" i="4"/>
  <c r="AE40" i="2" s="1"/>
  <c r="Q42" i="4"/>
  <c r="Z40" i="2" s="1"/>
  <c r="O42" i="4"/>
  <c r="P40" i="2" s="1"/>
  <c r="N42" i="4"/>
  <c r="K40" i="2" s="1"/>
  <c r="O41" i="4"/>
  <c r="P39" i="2" s="1"/>
  <c r="O40" i="4"/>
  <c r="P38" i="2" s="1"/>
  <c r="R39" i="4"/>
  <c r="AE37" i="2" s="1"/>
  <c r="Q39" i="4"/>
  <c r="Z37" i="2" s="1"/>
  <c r="O39" i="4"/>
  <c r="P37" i="2" s="1"/>
  <c r="N39" i="4"/>
  <c r="K37" i="2" s="1"/>
  <c r="R38" i="4"/>
  <c r="AE36" i="2" s="1"/>
  <c r="Q38" i="4"/>
  <c r="Z36" i="2" s="1"/>
  <c r="O38" i="4"/>
  <c r="P36" i="2" s="1"/>
  <c r="O37" i="4"/>
  <c r="P35" i="2" s="1"/>
  <c r="N37" i="4"/>
  <c r="K35" i="2" s="1"/>
  <c r="Q36" i="4"/>
  <c r="Z34" i="2" s="1"/>
  <c r="N36" i="4"/>
  <c r="K34" i="2" s="1"/>
  <c r="R35" i="4"/>
  <c r="AE33" i="2" s="1"/>
  <c r="Q35" i="4"/>
  <c r="Z33" i="2" s="1"/>
  <c r="O35" i="4"/>
  <c r="P33" i="2" s="1"/>
  <c r="N35" i="4"/>
  <c r="K33" i="2" s="1"/>
  <c r="Q34" i="4"/>
  <c r="Z32" i="2" s="1"/>
  <c r="O34" i="4"/>
  <c r="P32" i="2" s="1"/>
  <c r="N34" i="4"/>
  <c r="K32" i="2" s="1"/>
  <c r="O33" i="4"/>
  <c r="P31" i="2" s="1"/>
  <c r="N33" i="4"/>
  <c r="K31" i="2" s="1"/>
  <c r="R32" i="4"/>
  <c r="AE30" i="2" s="1"/>
  <c r="Q32" i="4"/>
  <c r="Z30" i="2" s="1"/>
  <c r="O32" i="4"/>
  <c r="P30" i="2" s="1"/>
  <c r="Q31" i="4"/>
  <c r="Z29" i="2" s="1"/>
  <c r="O31" i="4"/>
  <c r="P29" i="2" s="1"/>
  <c r="N31" i="4"/>
  <c r="K29" i="2" s="1"/>
  <c r="R30" i="4"/>
  <c r="AE28" i="2" s="1"/>
  <c r="Q30" i="4"/>
  <c r="Z28" i="2" s="1"/>
  <c r="O30" i="4"/>
  <c r="P28" i="2" s="1"/>
  <c r="N30" i="4"/>
  <c r="K28" i="2" s="1"/>
  <c r="P29" i="4"/>
  <c r="U27" i="2" s="1"/>
  <c r="O29" i="4"/>
  <c r="P27" i="2" s="1"/>
  <c r="R28" i="4"/>
  <c r="AE26" i="2" s="1"/>
  <c r="Q28" i="4"/>
  <c r="Z26" i="2" s="1"/>
  <c r="N28" i="4"/>
  <c r="K26" i="2" s="1"/>
  <c r="Q27" i="4"/>
  <c r="Z25" i="2" s="1"/>
  <c r="P27" i="4"/>
  <c r="U25" i="2" s="1"/>
  <c r="O27" i="4"/>
  <c r="P25" i="2" s="1"/>
  <c r="N27" i="4"/>
  <c r="K25" i="2" s="1"/>
  <c r="Q26" i="4"/>
  <c r="Z24" i="2" s="1"/>
  <c r="O26" i="4"/>
  <c r="P24" i="2" s="1"/>
  <c r="N26" i="4"/>
  <c r="K24" i="2" s="1"/>
  <c r="O25" i="4"/>
  <c r="P23" i="2" s="1"/>
  <c r="N25" i="4"/>
  <c r="K23" i="2" s="1"/>
  <c r="Q24" i="4"/>
  <c r="Z22" i="2" s="1"/>
  <c r="O24" i="4"/>
  <c r="P22" i="2" s="1"/>
  <c r="N24" i="4"/>
  <c r="K22" i="2" s="1"/>
  <c r="O23" i="4"/>
  <c r="P21" i="2" s="1"/>
  <c r="N23" i="4"/>
  <c r="K21" i="2" s="1"/>
  <c r="R22" i="4"/>
  <c r="AE20" i="2" s="1"/>
  <c r="Q22" i="4"/>
  <c r="Z20" i="2" s="1"/>
  <c r="P22" i="4"/>
  <c r="U20" i="2" s="1"/>
  <c r="O22" i="4"/>
  <c r="P20" i="2" s="1"/>
  <c r="N22" i="4"/>
  <c r="K20" i="2" s="1"/>
  <c r="R21" i="4"/>
  <c r="AE19" i="2" s="1"/>
  <c r="Q21" i="4"/>
  <c r="Z19" i="2" s="1"/>
  <c r="O21" i="4"/>
  <c r="P19" i="2" s="1"/>
  <c r="N20" i="4"/>
  <c r="K18" i="2" s="1"/>
  <c r="Q19" i="4"/>
  <c r="Z17" i="2" s="1"/>
  <c r="O19" i="4"/>
  <c r="P17" i="2" s="1"/>
  <c r="N19" i="4"/>
  <c r="K17" i="2" s="1"/>
  <c r="M19" i="4"/>
  <c r="F17" i="2" s="1"/>
  <c r="Q18" i="4"/>
  <c r="Z16" i="2" s="1"/>
  <c r="P18" i="4"/>
  <c r="U16" i="2" s="1"/>
  <c r="O18" i="4"/>
  <c r="P16" i="2" s="1"/>
  <c r="N18" i="4"/>
  <c r="K16" i="2" s="1"/>
  <c r="O17" i="4"/>
  <c r="P15" i="2" s="1"/>
  <c r="N17" i="4"/>
  <c r="K15" i="2" s="1"/>
  <c r="Q16" i="4"/>
  <c r="Z14" i="2" s="1"/>
  <c r="O16" i="4"/>
  <c r="P14" i="2" s="1"/>
  <c r="N16" i="4"/>
  <c r="K14" i="2" s="1"/>
  <c r="R15" i="4"/>
  <c r="AE13" i="2" s="1"/>
  <c r="Q15" i="4"/>
  <c r="Z13" i="2" s="1"/>
  <c r="O15" i="4"/>
  <c r="P13" i="2" s="1"/>
  <c r="Q14" i="4"/>
  <c r="Z12" i="2" s="1"/>
  <c r="P14" i="4"/>
  <c r="U12" i="2" s="1"/>
  <c r="O14" i="4"/>
  <c r="P12" i="2" s="1"/>
  <c r="N14" i="4"/>
  <c r="K12" i="2" s="1"/>
  <c r="R13" i="4"/>
  <c r="AE11" i="2" s="1"/>
  <c r="Q13" i="4"/>
  <c r="Z11" i="2" s="1"/>
  <c r="O13" i="4"/>
  <c r="P11" i="2" s="1"/>
  <c r="N13" i="4"/>
  <c r="K11" i="2" s="1"/>
  <c r="J12" i="4"/>
  <c r="R231" i="4" s="1"/>
  <c r="AE229" i="2" s="1"/>
  <c r="I12" i="4"/>
  <c r="Q306" i="4" s="1"/>
  <c r="Z304" i="2" s="1"/>
  <c r="H12" i="4"/>
  <c r="P106" i="4" s="1"/>
  <c r="U104" i="2" s="1"/>
  <c r="G12" i="4"/>
  <c r="O327" i="4" s="1"/>
  <c r="P325" i="2" s="1"/>
  <c r="F12" i="4"/>
  <c r="E12" i="4"/>
  <c r="M52" i="4" s="1"/>
  <c r="F50" i="2" s="1"/>
  <c r="N11" i="4"/>
  <c r="M11" i="4"/>
  <c r="G11" i="4"/>
  <c r="H11" i="4" s="1"/>
  <c r="F11" i="4"/>
  <c r="X334" i="3"/>
  <c r="S334" i="3"/>
  <c r="R334" i="3"/>
  <c r="X333" i="3"/>
  <c r="W333" i="3"/>
  <c r="S333" i="3"/>
  <c r="R333" i="3"/>
  <c r="V332" i="3"/>
  <c r="S332" i="3"/>
  <c r="R332" i="3"/>
  <c r="X331" i="3"/>
  <c r="V331" i="3"/>
  <c r="S331" i="3"/>
  <c r="R331" i="3"/>
  <c r="X330" i="3"/>
  <c r="S330" i="3"/>
  <c r="R330" i="3"/>
  <c r="W329" i="3"/>
  <c r="S329" i="3"/>
  <c r="R329" i="3"/>
  <c r="X328" i="3"/>
  <c r="T328" i="3"/>
  <c r="S328" i="3"/>
  <c r="R328" i="3"/>
  <c r="W327" i="3"/>
  <c r="V327" i="3"/>
  <c r="S327" i="3"/>
  <c r="R327" i="3"/>
  <c r="S326" i="3"/>
  <c r="R326" i="3"/>
  <c r="X325" i="3"/>
  <c r="W325" i="3"/>
  <c r="U325" i="3"/>
  <c r="S325" i="3"/>
  <c r="R325" i="3"/>
  <c r="Y324" i="3"/>
  <c r="V324" i="3"/>
  <c r="S324" i="3"/>
  <c r="R324" i="3"/>
  <c r="U323" i="3"/>
  <c r="S323" i="3"/>
  <c r="R323" i="3"/>
  <c r="V322" i="3"/>
  <c r="U322" i="3"/>
  <c r="S322" i="3"/>
  <c r="R322" i="3"/>
  <c r="V321" i="3"/>
  <c r="S321" i="3"/>
  <c r="R321" i="3"/>
  <c r="V320" i="3"/>
  <c r="S320" i="3"/>
  <c r="R320" i="3"/>
  <c r="S319" i="3"/>
  <c r="R319" i="3"/>
  <c r="V318" i="3"/>
  <c r="S318" i="3"/>
  <c r="R318" i="3"/>
  <c r="Y317" i="3"/>
  <c r="W317" i="3"/>
  <c r="S317" i="3"/>
  <c r="R317" i="3"/>
  <c r="S316" i="3"/>
  <c r="R316" i="3"/>
  <c r="X315" i="3"/>
  <c r="S315" i="3"/>
  <c r="R315" i="3"/>
  <c r="Y314" i="3"/>
  <c r="X314" i="3"/>
  <c r="V314" i="3"/>
  <c r="S314" i="3"/>
  <c r="R314" i="3"/>
  <c r="U313" i="3"/>
  <c r="S313" i="3"/>
  <c r="R313" i="3"/>
  <c r="S312" i="3"/>
  <c r="R312" i="3"/>
  <c r="X311" i="3"/>
  <c r="V311" i="3"/>
  <c r="T311" i="3"/>
  <c r="S311" i="3"/>
  <c r="R311" i="3"/>
  <c r="S310" i="3"/>
  <c r="R310" i="3"/>
  <c r="W309" i="3"/>
  <c r="V309" i="3"/>
  <c r="U309" i="3"/>
  <c r="S309" i="3"/>
  <c r="R309" i="3"/>
  <c r="V308" i="3"/>
  <c r="U308" i="3"/>
  <c r="S308" i="3"/>
  <c r="R308" i="3"/>
  <c r="W307" i="3"/>
  <c r="S307" i="3"/>
  <c r="R307" i="3"/>
  <c r="S306" i="3"/>
  <c r="R306" i="3"/>
  <c r="V305" i="3"/>
  <c r="S305" i="3"/>
  <c r="R305" i="3"/>
  <c r="U304" i="3"/>
  <c r="S304" i="3"/>
  <c r="R304" i="3"/>
  <c r="X303" i="3"/>
  <c r="V303" i="3"/>
  <c r="S303" i="3"/>
  <c r="R303" i="3"/>
  <c r="S302" i="3"/>
  <c r="R302" i="3"/>
  <c r="W301" i="3"/>
  <c r="V301" i="3"/>
  <c r="S301" i="3"/>
  <c r="R301" i="3"/>
  <c r="S300" i="3"/>
  <c r="R300" i="3"/>
  <c r="W299" i="3"/>
  <c r="U299" i="3"/>
  <c r="S299" i="3"/>
  <c r="R299" i="3"/>
  <c r="S298" i="3"/>
  <c r="R298" i="3"/>
  <c r="W297" i="3"/>
  <c r="V297" i="3"/>
  <c r="U297" i="3"/>
  <c r="S297" i="3"/>
  <c r="R297" i="3"/>
  <c r="V296" i="3"/>
  <c r="S296" i="3"/>
  <c r="R296" i="3"/>
  <c r="W295" i="3"/>
  <c r="S295" i="3"/>
  <c r="R295" i="3"/>
  <c r="V294" i="3"/>
  <c r="S294" i="3"/>
  <c r="R294" i="3"/>
  <c r="X293" i="3"/>
  <c r="V293" i="3"/>
  <c r="S293" i="3"/>
  <c r="R293" i="3"/>
  <c r="S292" i="3"/>
  <c r="R292" i="3"/>
  <c r="S291" i="3"/>
  <c r="R291" i="3"/>
  <c r="Y290" i="3"/>
  <c r="X290" i="3"/>
  <c r="V290" i="3"/>
  <c r="S290" i="3"/>
  <c r="R290" i="3"/>
  <c r="S289" i="3"/>
  <c r="R289" i="3"/>
  <c r="X288" i="3"/>
  <c r="S288" i="3"/>
  <c r="R288" i="3"/>
  <c r="X287" i="3"/>
  <c r="U287" i="3"/>
  <c r="S287" i="3"/>
  <c r="R287" i="3"/>
  <c r="S286" i="3"/>
  <c r="R286" i="3"/>
  <c r="S285" i="3"/>
  <c r="R285" i="3"/>
  <c r="X284" i="3"/>
  <c r="U284" i="3"/>
  <c r="S284" i="3"/>
  <c r="R284" i="3"/>
  <c r="V283" i="3"/>
  <c r="S283" i="3"/>
  <c r="R283" i="3"/>
  <c r="X282" i="3"/>
  <c r="V282" i="3"/>
  <c r="S282" i="3"/>
  <c r="R282" i="3"/>
  <c r="X281" i="3"/>
  <c r="W281" i="3"/>
  <c r="S281" i="3"/>
  <c r="R281" i="3"/>
  <c r="V280" i="3"/>
  <c r="S280" i="3"/>
  <c r="R280" i="3"/>
  <c r="X279" i="3"/>
  <c r="W279" i="3"/>
  <c r="S279" i="3"/>
  <c r="R279" i="3"/>
  <c r="V278" i="3"/>
  <c r="S278" i="3"/>
  <c r="R278" i="3"/>
  <c r="Y277" i="3"/>
  <c r="W277" i="3"/>
  <c r="V277" i="3"/>
  <c r="U277" i="3"/>
  <c r="S277" i="3"/>
  <c r="R277" i="3"/>
  <c r="S276" i="3"/>
  <c r="R276" i="3"/>
  <c r="W275" i="3"/>
  <c r="S275" i="3"/>
  <c r="R275" i="3"/>
  <c r="V274" i="3"/>
  <c r="U274" i="3"/>
  <c r="S274" i="3"/>
  <c r="R274" i="3"/>
  <c r="X273" i="3"/>
  <c r="S273" i="3"/>
  <c r="R273" i="3"/>
  <c r="S272" i="3"/>
  <c r="R272" i="3"/>
  <c r="W271" i="3"/>
  <c r="U271" i="3"/>
  <c r="S271" i="3"/>
  <c r="R271" i="3"/>
  <c r="S270" i="3"/>
  <c r="R270" i="3"/>
  <c r="X269" i="3"/>
  <c r="V269" i="3"/>
  <c r="U269" i="3"/>
  <c r="S269" i="3"/>
  <c r="R269" i="3"/>
  <c r="S268" i="3"/>
  <c r="R268" i="3"/>
  <c r="X267" i="3"/>
  <c r="V267" i="3"/>
  <c r="T267" i="3"/>
  <c r="S267" i="3"/>
  <c r="R267" i="3"/>
  <c r="U266" i="3"/>
  <c r="S266" i="3"/>
  <c r="R266" i="3"/>
  <c r="X265" i="3"/>
  <c r="W265" i="3"/>
  <c r="U265" i="3"/>
  <c r="S265" i="3"/>
  <c r="R265" i="3"/>
  <c r="V264" i="3"/>
  <c r="S264" i="3"/>
  <c r="R264" i="3"/>
  <c r="Y263" i="3"/>
  <c r="X263" i="3"/>
  <c r="V263" i="3"/>
  <c r="U263" i="3"/>
  <c r="S263" i="3"/>
  <c r="R263" i="3"/>
  <c r="X262" i="3"/>
  <c r="S262" i="3"/>
  <c r="R262" i="3"/>
  <c r="V261" i="3"/>
  <c r="S261" i="3"/>
  <c r="R261" i="3"/>
  <c r="X260" i="3"/>
  <c r="V260" i="3"/>
  <c r="S260" i="3"/>
  <c r="R260" i="3"/>
  <c r="V259" i="3"/>
  <c r="S259" i="3"/>
  <c r="R259" i="3"/>
  <c r="X258" i="3"/>
  <c r="S258" i="3"/>
  <c r="R258" i="3"/>
  <c r="S257" i="3"/>
  <c r="R257" i="3"/>
  <c r="Y256" i="3"/>
  <c r="V256" i="3"/>
  <c r="S256" i="3"/>
  <c r="R256" i="3"/>
  <c r="X255" i="3"/>
  <c r="U255" i="3"/>
  <c r="S255" i="3"/>
  <c r="R255" i="3"/>
  <c r="V254" i="3"/>
  <c r="S254" i="3"/>
  <c r="R254" i="3"/>
  <c r="S253" i="3"/>
  <c r="R253" i="3"/>
  <c r="X252" i="3"/>
  <c r="V252" i="3"/>
  <c r="S252" i="3"/>
  <c r="R252" i="3"/>
  <c r="S251" i="3"/>
  <c r="R251" i="3"/>
  <c r="V250" i="3"/>
  <c r="S250" i="3"/>
  <c r="R250" i="3"/>
  <c r="Y249" i="3"/>
  <c r="X249" i="3"/>
  <c r="W249" i="3"/>
  <c r="S249" i="3"/>
  <c r="R249" i="3"/>
  <c r="S248" i="3"/>
  <c r="R248" i="3"/>
  <c r="X247" i="3"/>
  <c r="V247" i="3"/>
  <c r="S247" i="3"/>
  <c r="R247" i="3"/>
  <c r="X246" i="3"/>
  <c r="U246" i="3"/>
  <c r="S246" i="3"/>
  <c r="R246" i="3"/>
  <c r="X245" i="3"/>
  <c r="V245" i="3"/>
  <c r="S245" i="3"/>
  <c r="R245" i="3"/>
  <c r="S244" i="3"/>
  <c r="R244" i="3"/>
  <c r="W243" i="3"/>
  <c r="V243" i="3"/>
  <c r="U243" i="3"/>
  <c r="S243" i="3"/>
  <c r="R243" i="3"/>
  <c r="V242" i="3"/>
  <c r="S242" i="3"/>
  <c r="R242" i="3"/>
  <c r="W241" i="3"/>
  <c r="S241" i="3"/>
  <c r="R241" i="3"/>
  <c r="S240" i="3"/>
  <c r="R240" i="3"/>
  <c r="X239" i="3"/>
  <c r="U239" i="3"/>
  <c r="S239" i="3"/>
  <c r="R239" i="3"/>
  <c r="X238" i="3"/>
  <c r="S238" i="3"/>
  <c r="R238" i="3"/>
  <c r="W237" i="3"/>
  <c r="S237" i="3"/>
  <c r="R237" i="3"/>
  <c r="V236" i="3"/>
  <c r="S236" i="3"/>
  <c r="R236" i="3"/>
  <c r="Y235" i="3"/>
  <c r="W235" i="3"/>
  <c r="V235" i="3"/>
  <c r="S235" i="3"/>
  <c r="R235" i="3"/>
  <c r="S234" i="3"/>
  <c r="R234" i="3"/>
  <c r="W233" i="3"/>
  <c r="V233" i="3"/>
  <c r="U233" i="3"/>
  <c r="T233" i="3"/>
  <c r="S233" i="3"/>
  <c r="R233" i="3"/>
  <c r="Y232" i="3"/>
  <c r="X232" i="3"/>
  <c r="S232" i="3"/>
  <c r="R232" i="3"/>
  <c r="X231" i="3"/>
  <c r="S231" i="3"/>
  <c r="R231" i="3"/>
  <c r="V230" i="3"/>
  <c r="U230" i="3"/>
  <c r="S230" i="3"/>
  <c r="R230" i="3"/>
  <c r="W229" i="3"/>
  <c r="V229" i="3"/>
  <c r="S229" i="3"/>
  <c r="R229" i="3"/>
  <c r="X228" i="3"/>
  <c r="S228" i="3"/>
  <c r="R228" i="3"/>
  <c r="W227" i="3"/>
  <c r="V227" i="3"/>
  <c r="S227" i="3"/>
  <c r="R227" i="3"/>
  <c r="X226" i="3"/>
  <c r="V226" i="3"/>
  <c r="S226" i="3"/>
  <c r="R226" i="3"/>
  <c r="W225" i="3"/>
  <c r="V225" i="3"/>
  <c r="S225" i="3"/>
  <c r="R225" i="3"/>
  <c r="X224" i="3"/>
  <c r="U224" i="3"/>
  <c r="S224" i="3"/>
  <c r="R224" i="3"/>
  <c r="W223" i="3"/>
  <c r="V223" i="3"/>
  <c r="U223" i="3"/>
  <c r="T223" i="3"/>
  <c r="S223" i="3"/>
  <c r="R223" i="3"/>
  <c r="X222" i="3"/>
  <c r="W222" i="3"/>
  <c r="V222" i="3"/>
  <c r="S222" i="3"/>
  <c r="R222" i="3"/>
  <c r="W221" i="3"/>
  <c r="S221" i="3"/>
  <c r="R221" i="3"/>
  <c r="X220" i="3"/>
  <c r="V220" i="3"/>
  <c r="S220" i="3"/>
  <c r="R220" i="3"/>
  <c r="V219" i="3"/>
  <c r="S219" i="3"/>
  <c r="R219" i="3"/>
  <c r="W218" i="3"/>
  <c r="S218" i="3"/>
  <c r="R218" i="3"/>
  <c r="V217" i="3"/>
  <c r="U217" i="3"/>
  <c r="S217" i="3"/>
  <c r="R217" i="3"/>
  <c r="X216" i="3"/>
  <c r="V216" i="3"/>
  <c r="S216" i="3"/>
  <c r="R216" i="3"/>
  <c r="W215" i="3"/>
  <c r="S215" i="3"/>
  <c r="R215" i="3"/>
  <c r="W214" i="3"/>
  <c r="U214" i="3"/>
  <c r="S214" i="3"/>
  <c r="R214" i="3"/>
  <c r="V213" i="3"/>
  <c r="U213" i="3"/>
  <c r="S213" i="3"/>
  <c r="R213" i="3"/>
  <c r="X212" i="3"/>
  <c r="W212" i="3"/>
  <c r="S212" i="3"/>
  <c r="R212" i="3"/>
  <c r="V211" i="3"/>
  <c r="S211" i="3"/>
  <c r="R211" i="3"/>
  <c r="X210" i="3"/>
  <c r="W210" i="3"/>
  <c r="V210" i="3"/>
  <c r="S210" i="3"/>
  <c r="R210" i="3"/>
  <c r="V209" i="3"/>
  <c r="S209" i="3"/>
  <c r="R209" i="3"/>
  <c r="S208" i="3"/>
  <c r="R208" i="3"/>
  <c r="W207" i="3"/>
  <c r="V207" i="3"/>
  <c r="U207" i="3"/>
  <c r="S207" i="3"/>
  <c r="R207" i="3"/>
  <c r="X206" i="3"/>
  <c r="V206" i="3"/>
  <c r="S206" i="3"/>
  <c r="R206" i="3"/>
  <c r="W205" i="3"/>
  <c r="S205" i="3"/>
  <c r="R205" i="3"/>
  <c r="V204" i="3"/>
  <c r="S204" i="3"/>
  <c r="R204" i="3"/>
  <c r="V203" i="3"/>
  <c r="U203" i="3"/>
  <c r="S203" i="3"/>
  <c r="R203" i="3"/>
  <c r="X202" i="3"/>
  <c r="W202" i="3"/>
  <c r="S202" i="3"/>
  <c r="R202" i="3"/>
  <c r="V201" i="3"/>
  <c r="S201" i="3"/>
  <c r="R201" i="3"/>
  <c r="Y200" i="3"/>
  <c r="X200" i="3"/>
  <c r="W200" i="3"/>
  <c r="V200" i="3"/>
  <c r="S200" i="3"/>
  <c r="R200" i="3"/>
  <c r="V199" i="3"/>
  <c r="S199" i="3"/>
  <c r="R199" i="3"/>
  <c r="W198" i="3"/>
  <c r="V198" i="3"/>
  <c r="S198" i="3"/>
  <c r="R198" i="3"/>
  <c r="V197" i="3"/>
  <c r="U197" i="3"/>
  <c r="S197" i="3"/>
  <c r="R197" i="3"/>
  <c r="X196" i="3"/>
  <c r="V196" i="3"/>
  <c r="S196" i="3"/>
  <c r="R196" i="3"/>
  <c r="W195" i="3"/>
  <c r="V195" i="3"/>
  <c r="S195" i="3"/>
  <c r="R195" i="3"/>
  <c r="X194" i="3"/>
  <c r="V194" i="3"/>
  <c r="S194" i="3"/>
  <c r="R194" i="3"/>
  <c r="V193" i="3"/>
  <c r="T193" i="3"/>
  <c r="S193" i="3"/>
  <c r="R193" i="3"/>
  <c r="S192" i="3"/>
  <c r="R192" i="3"/>
  <c r="X191" i="3"/>
  <c r="V191" i="3"/>
  <c r="T191" i="3"/>
  <c r="S191" i="3"/>
  <c r="R191" i="3"/>
  <c r="X190" i="3"/>
  <c r="S190" i="3"/>
  <c r="R190" i="3"/>
  <c r="W189" i="3"/>
  <c r="V189" i="3"/>
  <c r="T189" i="3"/>
  <c r="S189" i="3"/>
  <c r="R189" i="3"/>
  <c r="X188" i="3"/>
  <c r="W188" i="3"/>
  <c r="V188" i="3"/>
  <c r="S188" i="3"/>
  <c r="R188" i="3"/>
  <c r="X187" i="3"/>
  <c r="W187" i="3"/>
  <c r="U187" i="3"/>
  <c r="S187" i="3"/>
  <c r="R187" i="3"/>
  <c r="V186" i="3"/>
  <c r="U186" i="3"/>
  <c r="S186" i="3"/>
  <c r="R186" i="3"/>
  <c r="X185" i="3"/>
  <c r="V185" i="3"/>
  <c r="U185" i="3"/>
  <c r="T185" i="3"/>
  <c r="S185" i="3"/>
  <c r="R185" i="3"/>
  <c r="X184" i="3"/>
  <c r="U184" i="3"/>
  <c r="S184" i="3"/>
  <c r="R184" i="3"/>
  <c r="W183" i="3"/>
  <c r="V183" i="3"/>
  <c r="S183" i="3"/>
  <c r="R183" i="3"/>
  <c r="X182" i="3"/>
  <c r="W182" i="3"/>
  <c r="U182" i="3"/>
  <c r="S182" i="3"/>
  <c r="R182" i="3"/>
  <c r="X181" i="3"/>
  <c r="W181" i="3"/>
  <c r="V181" i="3"/>
  <c r="U181" i="3"/>
  <c r="S181" i="3"/>
  <c r="R181" i="3"/>
  <c r="X180" i="3"/>
  <c r="V180" i="3"/>
  <c r="S180" i="3"/>
  <c r="R180" i="3"/>
  <c r="W179" i="3"/>
  <c r="U179" i="3"/>
  <c r="S179" i="3"/>
  <c r="R179" i="3"/>
  <c r="W178" i="3"/>
  <c r="V178" i="3"/>
  <c r="S178" i="3"/>
  <c r="R178" i="3"/>
  <c r="V177" i="3"/>
  <c r="T177" i="3"/>
  <c r="S177" i="3"/>
  <c r="R177" i="3"/>
  <c r="X176" i="3"/>
  <c r="W176" i="3"/>
  <c r="V176" i="3"/>
  <c r="S176" i="3"/>
  <c r="R176" i="3"/>
  <c r="W175" i="3"/>
  <c r="S175" i="3"/>
  <c r="R175" i="3"/>
  <c r="W174" i="3"/>
  <c r="V174" i="3"/>
  <c r="T174" i="3"/>
  <c r="S174" i="3"/>
  <c r="R174" i="3"/>
  <c r="X173" i="3"/>
  <c r="W173" i="3"/>
  <c r="S173" i="3"/>
  <c r="R173" i="3"/>
  <c r="X172" i="3"/>
  <c r="V172" i="3"/>
  <c r="S172" i="3"/>
  <c r="R172" i="3"/>
  <c r="V171" i="3"/>
  <c r="S171" i="3"/>
  <c r="R171" i="3"/>
  <c r="Y170" i="3"/>
  <c r="W170" i="3"/>
  <c r="U170" i="3"/>
  <c r="S170" i="3"/>
  <c r="R170" i="3"/>
  <c r="X169" i="3"/>
  <c r="V169" i="3"/>
  <c r="U169" i="3"/>
  <c r="S169" i="3"/>
  <c r="R169" i="3"/>
  <c r="W168" i="3"/>
  <c r="V168" i="3"/>
  <c r="S168" i="3"/>
  <c r="R168" i="3"/>
  <c r="X167" i="3"/>
  <c r="W167" i="3"/>
  <c r="U167" i="3"/>
  <c r="S167" i="3"/>
  <c r="R167" i="3"/>
  <c r="Y166" i="3"/>
  <c r="X166" i="3"/>
  <c r="W166" i="3"/>
  <c r="S166" i="3"/>
  <c r="R166" i="3"/>
  <c r="X165" i="3"/>
  <c r="V165" i="3"/>
  <c r="S165" i="3"/>
  <c r="R165" i="3"/>
  <c r="X164" i="3"/>
  <c r="V164" i="3"/>
  <c r="S164" i="3"/>
  <c r="R164" i="3"/>
  <c r="W163" i="3"/>
  <c r="S163" i="3"/>
  <c r="R163" i="3"/>
  <c r="W162" i="3"/>
  <c r="V162" i="3"/>
  <c r="U162" i="3"/>
  <c r="S162" i="3"/>
  <c r="R162" i="3"/>
  <c r="X161" i="3"/>
  <c r="V161" i="3"/>
  <c r="T161" i="3"/>
  <c r="S161" i="3"/>
  <c r="R161" i="3"/>
  <c r="T160" i="3"/>
  <c r="S160" i="3"/>
  <c r="R160" i="3"/>
  <c r="X159" i="3"/>
  <c r="W159" i="3"/>
  <c r="V159" i="3"/>
  <c r="T159" i="3"/>
  <c r="S159" i="3"/>
  <c r="R159" i="3"/>
  <c r="X158" i="3"/>
  <c r="U158" i="3"/>
  <c r="S158" i="3"/>
  <c r="R158" i="3"/>
  <c r="V157" i="3"/>
  <c r="U157" i="3"/>
  <c r="S157" i="3"/>
  <c r="R157" i="3"/>
  <c r="X156" i="3"/>
  <c r="W156" i="3"/>
  <c r="S156" i="3"/>
  <c r="R156" i="3"/>
  <c r="X155" i="3"/>
  <c r="W155" i="3"/>
  <c r="V155" i="3"/>
  <c r="S155" i="3"/>
  <c r="R155" i="3"/>
  <c r="V154" i="3"/>
  <c r="S154" i="3"/>
  <c r="R154" i="3"/>
  <c r="X153" i="3"/>
  <c r="V153" i="3"/>
  <c r="U153" i="3"/>
  <c r="S153" i="3"/>
  <c r="R153" i="3"/>
  <c r="X152" i="3"/>
  <c r="V152" i="3"/>
  <c r="S152" i="3"/>
  <c r="R152" i="3"/>
  <c r="X151" i="3"/>
  <c r="V151" i="3"/>
  <c r="S151" i="3"/>
  <c r="R151" i="3"/>
  <c r="Y150" i="3"/>
  <c r="X150" i="3"/>
  <c r="U150" i="3"/>
  <c r="S150" i="3"/>
  <c r="R150" i="3"/>
  <c r="X149" i="3"/>
  <c r="W149" i="3"/>
  <c r="S149" i="3"/>
  <c r="R149" i="3"/>
  <c r="Y148" i="3"/>
  <c r="X148" i="3"/>
  <c r="W148" i="3"/>
  <c r="V148" i="3"/>
  <c r="S148" i="3"/>
  <c r="R148" i="3"/>
  <c r="W147" i="3"/>
  <c r="U147" i="3"/>
  <c r="S147" i="3"/>
  <c r="R147" i="3"/>
  <c r="W146" i="3"/>
  <c r="S146" i="3"/>
  <c r="R146" i="3"/>
  <c r="V145" i="3"/>
  <c r="U145" i="3"/>
  <c r="S145" i="3"/>
  <c r="R145" i="3"/>
  <c r="Y144" i="3"/>
  <c r="X144" i="3"/>
  <c r="W144" i="3"/>
  <c r="V144" i="3"/>
  <c r="S144" i="3"/>
  <c r="R144" i="3"/>
  <c r="W143" i="3"/>
  <c r="S143" i="3"/>
  <c r="R143" i="3"/>
  <c r="X142" i="3"/>
  <c r="W142" i="3"/>
  <c r="V142" i="3"/>
  <c r="S142" i="3"/>
  <c r="R142" i="3"/>
  <c r="X141" i="3"/>
  <c r="W141" i="3"/>
  <c r="V141" i="3"/>
  <c r="S141" i="3"/>
  <c r="R141" i="3"/>
  <c r="X140" i="3"/>
  <c r="V140" i="3"/>
  <c r="U140" i="3"/>
  <c r="S140" i="3"/>
  <c r="R140" i="3"/>
  <c r="V139" i="3"/>
  <c r="U139" i="3"/>
  <c r="S139" i="3"/>
  <c r="R139" i="3"/>
  <c r="W138" i="3"/>
  <c r="V138" i="3"/>
  <c r="S138" i="3"/>
  <c r="R138" i="3"/>
  <c r="X137" i="3"/>
  <c r="U137" i="3"/>
  <c r="S137" i="3"/>
  <c r="R137" i="3"/>
  <c r="Y136" i="3"/>
  <c r="X136" i="3"/>
  <c r="W136" i="3"/>
  <c r="U136" i="3"/>
  <c r="S136" i="3"/>
  <c r="R136" i="3"/>
  <c r="X135" i="3"/>
  <c r="W135" i="3"/>
  <c r="S135" i="3"/>
  <c r="R135" i="3"/>
  <c r="X134" i="3"/>
  <c r="W134" i="3"/>
  <c r="V134" i="3"/>
  <c r="U134" i="3"/>
  <c r="S134" i="3"/>
  <c r="R134" i="3"/>
  <c r="X133" i="3"/>
  <c r="V133" i="3"/>
  <c r="S133" i="3"/>
  <c r="R133" i="3"/>
  <c r="X132" i="3"/>
  <c r="S132" i="3"/>
  <c r="R132" i="3"/>
  <c r="W131" i="3"/>
  <c r="V131" i="3"/>
  <c r="U131" i="3"/>
  <c r="S131" i="3"/>
  <c r="R131" i="3"/>
  <c r="W130" i="3"/>
  <c r="S130" i="3"/>
  <c r="R130" i="3"/>
  <c r="X129" i="3"/>
  <c r="W129" i="3"/>
  <c r="S129" i="3"/>
  <c r="R129" i="3"/>
  <c r="X128" i="3"/>
  <c r="V128" i="3"/>
  <c r="U128" i="3"/>
  <c r="S128" i="3"/>
  <c r="R128" i="3"/>
  <c r="X127" i="3"/>
  <c r="W127" i="3"/>
  <c r="V127" i="3"/>
  <c r="S127" i="3"/>
  <c r="R127" i="3"/>
  <c r="S126" i="3"/>
  <c r="R126" i="3"/>
  <c r="X125" i="3"/>
  <c r="V125" i="3"/>
  <c r="U125" i="3"/>
  <c r="T125" i="3"/>
  <c r="S125" i="3"/>
  <c r="R125" i="3"/>
  <c r="W124" i="3"/>
  <c r="V124" i="3"/>
  <c r="S124" i="3"/>
  <c r="R124" i="3"/>
  <c r="W123" i="3"/>
  <c r="U123" i="3"/>
  <c r="S123" i="3"/>
  <c r="R123" i="3"/>
  <c r="Y122" i="3"/>
  <c r="W122" i="3"/>
  <c r="V122" i="3"/>
  <c r="S122" i="3"/>
  <c r="R122" i="3"/>
  <c r="X121" i="3"/>
  <c r="V121" i="3"/>
  <c r="U121" i="3"/>
  <c r="S121" i="3"/>
  <c r="R121" i="3"/>
  <c r="V120" i="3"/>
  <c r="U120" i="3"/>
  <c r="S120" i="3"/>
  <c r="R120" i="3"/>
  <c r="X119" i="3"/>
  <c r="W119" i="3"/>
  <c r="V119" i="3"/>
  <c r="S119" i="3"/>
  <c r="R119" i="3"/>
  <c r="X118" i="3"/>
  <c r="U118" i="3"/>
  <c r="S118" i="3"/>
  <c r="R118" i="3"/>
  <c r="X117" i="3"/>
  <c r="W117" i="3"/>
  <c r="V117" i="3"/>
  <c r="U117" i="3"/>
  <c r="S117" i="3"/>
  <c r="R117" i="3"/>
  <c r="Y116" i="3"/>
  <c r="X116" i="3"/>
  <c r="W116" i="3"/>
  <c r="V116" i="3"/>
  <c r="S116" i="3"/>
  <c r="R116" i="3"/>
  <c r="W115" i="3"/>
  <c r="S115" i="3"/>
  <c r="R115" i="3"/>
  <c r="W114" i="3"/>
  <c r="V114" i="3"/>
  <c r="U114" i="3"/>
  <c r="S114" i="3"/>
  <c r="R114" i="3"/>
  <c r="V113" i="3"/>
  <c r="S113" i="3"/>
  <c r="R113" i="3"/>
  <c r="W112" i="3"/>
  <c r="S112" i="3"/>
  <c r="R112" i="3"/>
  <c r="X111" i="3"/>
  <c r="W111" i="3"/>
  <c r="T111" i="3"/>
  <c r="S111" i="3"/>
  <c r="R111" i="3"/>
  <c r="X110" i="3"/>
  <c r="W110" i="3"/>
  <c r="V110" i="3"/>
  <c r="U110" i="3"/>
  <c r="S110" i="3"/>
  <c r="R110" i="3"/>
  <c r="X109" i="3"/>
  <c r="W109" i="3"/>
  <c r="V109" i="3"/>
  <c r="T109" i="3"/>
  <c r="S109" i="3"/>
  <c r="R109" i="3"/>
  <c r="Y108" i="3"/>
  <c r="X108" i="3"/>
  <c r="W108" i="3"/>
  <c r="V108" i="3"/>
  <c r="S108" i="3"/>
  <c r="R108" i="3"/>
  <c r="S107" i="3"/>
  <c r="R107" i="3"/>
  <c r="W106" i="3"/>
  <c r="V106" i="3"/>
  <c r="U106" i="3"/>
  <c r="S106" i="3"/>
  <c r="R106" i="3"/>
  <c r="X105" i="3"/>
  <c r="V105" i="3"/>
  <c r="S105" i="3"/>
  <c r="R105" i="3"/>
  <c r="W104" i="3"/>
  <c r="T104" i="3"/>
  <c r="S104" i="3"/>
  <c r="R104" i="3"/>
  <c r="X103" i="3"/>
  <c r="W103" i="3"/>
  <c r="U103" i="3"/>
  <c r="S103" i="3"/>
  <c r="R103" i="3"/>
  <c r="X102" i="3"/>
  <c r="W102" i="3"/>
  <c r="S102" i="3"/>
  <c r="R102" i="3"/>
  <c r="Y101" i="3"/>
  <c r="X101" i="3"/>
  <c r="W101" i="3"/>
  <c r="T101" i="3"/>
  <c r="S101" i="3"/>
  <c r="R101" i="3"/>
  <c r="X100" i="3"/>
  <c r="W100" i="3"/>
  <c r="V100" i="3"/>
  <c r="S100" i="3"/>
  <c r="R100" i="3"/>
  <c r="W99" i="3"/>
  <c r="U99" i="3"/>
  <c r="S99" i="3"/>
  <c r="R99" i="3"/>
  <c r="Y98" i="3"/>
  <c r="W98" i="3"/>
  <c r="V98" i="3"/>
  <c r="U98" i="3"/>
  <c r="S98" i="3"/>
  <c r="R98" i="3"/>
  <c r="X97" i="3"/>
  <c r="W97" i="3"/>
  <c r="S97" i="3"/>
  <c r="R97" i="3"/>
  <c r="X96" i="3"/>
  <c r="V96" i="3"/>
  <c r="U96" i="3"/>
  <c r="T96" i="3"/>
  <c r="S96" i="3"/>
  <c r="R96" i="3"/>
  <c r="X95" i="3"/>
  <c r="W95" i="3"/>
  <c r="U95" i="3"/>
  <c r="T95" i="3"/>
  <c r="S95" i="3"/>
  <c r="R95" i="3"/>
  <c r="X94" i="3"/>
  <c r="W94" i="3"/>
  <c r="U94" i="3"/>
  <c r="T94" i="3"/>
  <c r="S94" i="3"/>
  <c r="R94" i="3"/>
  <c r="Y93" i="3"/>
  <c r="W93" i="3"/>
  <c r="U93" i="3"/>
  <c r="S93" i="3"/>
  <c r="R93" i="3"/>
  <c r="X92" i="3"/>
  <c r="W92" i="3"/>
  <c r="S92" i="3"/>
  <c r="R92" i="3"/>
  <c r="X91" i="3"/>
  <c r="U91" i="3"/>
  <c r="S91" i="3"/>
  <c r="R91" i="3"/>
  <c r="X90" i="3"/>
  <c r="W90" i="3"/>
  <c r="V90" i="3"/>
  <c r="U90" i="3"/>
  <c r="S90" i="3"/>
  <c r="R90" i="3"/>
  <c r="X89" i="3"/>
  <c r="W89" i="3"/>
  <c r="S89" i="3"/>
  <c r="R89" i="3"/>
  <c r="Y88" i="3"/>
  <c r="X88" i="3"/>
  <c r="W88" i="3"/>
  <c r="V88" i="3"/>
  <c r="S88" i="3"/>
  <c r="R88" i="3"/>
  <c r="W87" i="3"/>
  <c r="S87" i="3"/>
  <c r="R87" i="3"/>
  <c r="Y86" i="3"/>
  <c r="X86" i="3"/>
  <c r="W86" i="3"/>
  <c r="V86" i="3"/>
  <c r="U86" i="3"/>
  <c r="S86" i="3"/>
  <c r="R86" i="3"/>
  <c r="Y85" i="3"/>
  <c r="X85" i="3"/>
  <c r="W85" i="3"/>
  <c r="S85" i="3"/>
  <c r="R85" i="3"/>
  <c r="X84" i="3"/>
  <c r="W84" i="3"/>
  <c r="V84" i="3"/>
  <c r="U84" i="3"/>
  <c r="T84" i="3"/>
  <c r="S84" i="3"/>
  <c r="R84" i="3"/>
  <c r="X83" i="3"/>
  <c r="W83" i="3"/>
  <c r="U83" i="3"/>
  <c r="S83" i="3"/>
  <c r="R83" i="3"/>
  <c r="X82" i="3"/>
  <c r="W82" i="3"/>
  <c r="V82" i="3"/>
  <c r="U82" i="3"/>
  <c r="T82" i="3"/>
  <c r="S82" i="3"/>
  <c r="R82" i="3"/>
  <c r="W81" i="3"/>
  <c r="T81" i="3"/>
  <c r="S81" i="3"/>
  <c r="R81" i="3"/>
  <c r="W80" i="3"/>
  <c r="V80" i="3"/>
  <c r="U80" i="3"/>
  <c r="S80" i="3"/>
  <c r="R80" i="3"/>
  <c r="X79" i="3"/>
  <c r="U79" i="3"/>
  <c r="S79" i="3"/>
  <c r="R79" i="3"/>
  <c r="Y78" i="3"/>
  <c r="W78" i="3"/>
  <c r="S78" i="3"/>
  <c r="R78" i="3"/>
  <c r="X77" i="3"/>
  <c r="W77" i="3"/>
  <c r="T77" i="3"/>
  <c r="S77" i="3"/>
  <c r="R77" i="3"/>
  <c r="X76" i="3"/>
  <c r="V76" i="3"/>
  <c r="U76" i="3"/>
  <c r="S76" i="3"/>
  <c r="R76" i="3"/>
  <c r="X75" i="3"/>
  <c r="W75" i="3"/>
  <c r="U75" i="3"/>
  <c r="S75" i="3"/>
  <c r="R75" i="3"/>
  <c r="Y74" i="3"/>
  <c r="X74" i="3"/>
  <c r="W74" i="3"/>
  <c r="U74" i="3"/>
  <c r="S74" i="3"/>
  <c r="R74" i="3"/>
  <c r="Y73" i="3"/>
  <c r="W73" i="3"/>
  <c r="S73" i="3"/>
  <c r="R73" i="3"/>
  <c r="Y72" i="3"/>
  <c r="X72" i="3"/>
  <c r="W72" i="3"/>
  <c r="V72" i="3"/>
  <c r="S72" i="3"/>
  <c r="R72" i="3"/>
  <c r="X71" i="3"/>
  <c r="W71" i="3"/>
  <c r="S71" i="3"/>
  <c r="R71" i="3"/>
  <c r="Y70" i="3"/>
  <c r="X70" i="3"/>
  <c r="W70" i="3"/>
  <c r="V70" i="3"/>
  <c r="U70" i="3"/>
  <c r="S70" i="3"/>
  <c r="R70" i="3"/>
  <c r="Y69" i="3"/>
  <c r="X69" i="3"/>
  <c r="W69" i="3"/>
  <c r="U69" i="3"/>
  <c r="T69" i="3"/>
  <c r="S69" i="3"/>
  <c r="R69" i="3"/>
  <c r="W68" i="3"/>
  <c r="V68" i="3"/>
  <c r="U68" i="3"/>
  <c r="T68" i="3"/>
  <c r="S68" i="3"/>
  <c r="R68" i="3"/>
  <c r="X67" i="3"/>
  <c r="W67" i="3"/>
  <c r="U67" i="3"/>
  <c r="S67" i="3"/>
  <c r="R67" i="3"/>
  <c r="W66" i="3"/>
  <c r="T66" i="3"/>
  <c r="S66" i="3"/>
  <c r="R66" i="3"/>
  <c r="Y65" i="3"/>
  <c r="X65" i="3"/>
  <c r="W65" i="3"/>
  <c r="U65" i="3"/>
  <c r="S65" i="3"/>
  <c r="R65" i="3"/>
  <c r="Y64" i="3"/>
  <c r="X64" i="3"/>
  <c r="S64" i="3"/>
  <c r="R64" i="3"/>
  <c r="X63" i="3"/>
  <c r="W63" i="3"/>
  <c r="U63" i="3"/>
  <c r="T63" i="3"/>
  <c r="S63" i="3"/>
  <c r="R63" i="3"/>
  <c r="Y62" i="3"/>
  <c r="X62" i="3"/>
  <c r="W62" i="3"/>
  <c r="U62" i="3"/>
  <c r="S62" i="3"/>
  <c r="R62" i="3"/>
  <c r="W61" i="3"/>
  <c r="U61" i="3"/>
  <c r="S61" i="3"/>
  <c r="R61" i="3"/>
  <c r="Y60" i="3"/>
  <c r="X60" i="3"/>
  <c r="W60" i="3"/>
  <c r="V60" i="3"/>
  <c r="S60" i="3"/>
  <c r="R60" i="3"/>
  <c r="Y59" i="3"/>
  <c r="S59" i="3"/>
  <c r="R59" i="3"/>
  <c r="X58" i="3"/>
  <c r="W58" i="3"/>
  <c r="V58" i="3"/>
  <c r="U58" i="3"/>
  <c r="S58" i="3"/>
  <c r="R58" i="3"/>
  <c r="X57" i="3"/>
  <c r="W57" i="3"/>
  <c r="T57" i="3"/>
  <c r="S57" i="3"/>
  <c r="R57" i="3"/>
  <c r="X56" i="3"/>
  <c r="W56" i="3"/>
  <c r="V56" i="3"/>
  <c r="U56" i="3"/>
  <c r="S56" i="3"/>
  <c r="R56" i="3"/>
  <c r="Y55" i="3"/>
  <c r="X55" i="3"/>
  <c r="W55" i="3"/>
  <c r="S55" i="3"/>
  <c r="R55" i="3"/>
  <c r="W54" i="3"/>
  <c r="V54" i="3"/>
  <c r="U54" i="3"/>
  <c r="S54" i="3"/>
  <c r="R54" i="3"/>
  <c r="Y53" i="3"/>
  <c r="X53" i="3"/>
  <c r="W53" i="3"/>
  <c r="U53" i="3"/>
  <c r="S53" i="3"/>
  <c r="R53" i="3"/>
  <c r="Y52" i="3"/>
  <c r="W52" i="3"/>
  <c r="S52" i="3"/>
  <c r="R52" i="3"/>
  <c r="X51" i="3"/>
  <c r="W51" i="3"/>
  <c r="U51" i="3"/>
  <c r="T51" i="3"/>
  <c r="S51" i="3"/>
  <c r="R51" i="3"/>
  <c r="X50" i="3"/>
  <c r="W50" i="3"/>
  <c r="S50" i="3"/>
  <c r="R50" i="3"/>
  <c r="W49" i="3"/>
  <c r="U49" i="3"/>
  <c r="T49" i="3"/>
  <c r="S49" i="3"/>
  <c r="R49" i="3"/>
  <c r="X48" i="3"/>
  <c r="W48" i="3"/>
  <c r="V48" i="3"/>
  <c r="U48" i="3"/>
  <c r="T48" i="3"/>
  <c r="S48" i="3"/>
  <c r="R48" i="3"/>
  <c r="X47" i="3"/>
  <c r="U47" i="3"/>
  <c r="S47" i="3"/>
  <c r="R47" i="3"/>
  <c r="W46" i="3"/>
  <c r="V46" i="3"/>
  <c r="U46" i="3"/>
  <c r="S46" i="3"/>
  <c r="R46" i="3"/>
  <c r="Y45" i="3"/>
  <c r="W45" i="3"/>
  <c r="S45" i="3"/>
  <c r="R45" i="3"/>
  <c r="X44" i="3"/>
  <c r="V44" i="3"/>
  <c r="U44" i="3"/>
  <c r="T44" i="3"/>
  <c r="S44" i="3"/>
  <c r="R44" i="3"/>
  <c r="X43" i="3"/>
  <c r="W43" i="3"/>
  <c r="U43" i="3"/>
  <c r="S43" i="3"/>
  <c r="R43" i="3"/>
  <c r="X42" i="3"/>
  <c r="W42" i="3"/>
  <c r="U42" i="3"/>
  <c r="T42" i="3"/>
  <c r="S42" i="3"/>
  <c r="R42" i="3"/>
  <c r="Y41" i="3"/>
  <c r="X41" i="3"/>
  <c r="W41" i="3"/>
  <c r="U41" i="3"/>
  <c r="S41" i="3"/>
  <c r="R41" i="3"/>
  <c r="W40" i="3"/>
  <c r="V40" i="3"/>
  <c r="S40" i="3"/>
  <c r="R40" i="3"/>
  <c r="Y39" i="3"/>
  <c r="X39" i="3"/>
  <c r="W39" i="3"/>
  <c r="U39" i="3"/>
  <c r="T39" i="3"/>
  <c r="S39" i="3"/>
  <c r="R39" i="3"/>
  <c r="Y38" i="3"/>
  <c r="X38" i="3"/>
  <c r="W38" i="3"/>
  <c r="S38" i="3"/>
  <c r="R38" i="3"/>
  <c r="X37" i="3"/>
  <c r="W37" i="3"/>
  <c r="U37" i="3"/>
  <c r="S37" i="3"/>
  <c r="R37" i="3"/>
  <c r="X36" i="3"/>
  <c r="W36" i="3"/>
  <c r="V36" i="3"/>
  <c r="U36" i="3"/>
  <c r="S36" i="3"/>
  <c r="R36" i="3"/>
  <c r="X35" i="3"/>
  <c r="W35" i="3"/>
  <c r="U35" i="3"/>
  <c r="S35" i="3"/>
  <c r="R35" i="3"/>
  <c r="Y34" i="3"/>
  <c r="W34" i="3"/>
  <c r="V34" i="3"/>
  <c r="U34" i="3"/>
  <c r="T34" i="3"/>
  <c r="S34" i="3"/>
  <c r="R34" i="3"/>
  <c r="W33" i="3"/>
  <c r="U33" i="3"/>
  <c r="S33" i="3"/>
  <c r="R33" i="3"/>
  <c r="X32" i="3"/>
  <c r="V32" i="3"/>
  <c r="U32" i="3"/>
  <c r="S32" i="3"/>
  <c r="R32" i="3"/>
  <c r="X31" i="3"/>
  <c r="W31" i="3"/>
  <c r="S31" i="3"/>
  <c r="R31" i="3"/>
  <c r="X30" i="3"/>
  <c r="W30" i="3"/>
  <c r="U30" i="3"/>
  <c r="T30" i="3"/>
  <c r="S30" i="3"/>
  <c r="R30" i="3"/>
  <c r="W29" i="3"/>
  <c r="U29" i="3"/>
  <c r="S29" i="3"/>
  <c r="R29" i="3"/>
  <c r="X28" i="3"/>
  <c r="W28" i="3"/>
  <c r="V28" i="3"/>
  <c r="T28" i="3"/>
  <c r="S28" i="3"/>
  <c r="R28" i="3"/>
  <c r="Y27" i="3"/>
  <c r="X27" i="3"/>
  <c r="U27" i="3"/>
  <c r="S27" i="3"/>
  <c r="R27" i="3"/>
  <c r="W26" i="3"/>
  <c r="S26" i="3"/>
  <c r="R26" i="3"/>
  <c r="Y25" i="3"/>
  <c r="X25" i="3"/>
  <c r="W25" i="3"/>
  <c r="T25" i="3"/>
  <c r="S25" i="3"/>
  <c r="R25" i="3"/>
  <c r="X24" i="3"/>
  <c r="W24" i="3"/>
  <c r="V24" i="3"/>
  <c r="S24" i="3"/>
  <c r="R24" i="3"/>
  <c r="Y23" i="3"/>
  <c r="X23" i="3"/>
  <c r="W23" i="3"/>
  <c r="U23" i="3"/>
  <c r="S23" i="3"/>
  <c r="R23" i="3"/>
  <c r="Y22" i="3"/>
  <c r="X22" i="3"/>
  <c r="W22" i="3"/>
  <c r="V22" i="3"/>
  <c r="U22" i="3"/>
  <c r="T22" i="3"/>
  <c r="S22" i="3"/>
  <c r="R22" i="3"/>
  <c r="X21" i="3"/>
  <c r="W21" i="3"/>
  <c r="U21" i="3"/>
  <c r="S21" i="3"/>
  <c r="R21" i="3"/>
  <c r="Y20" i="3"/>
  <c r="X20" i="3"/>
  <c r="W20" i="3"/>
  <c r="V20" i="3"/>
  <c r="U20" i="3"/>
  <c r="T20" i="3"/>
  <c r="S20" i="3"/>
  <c r="R20" i="3"/>
  <c r="W19" i="3"/>
  <c r="T19" i="3"/>
  <c r="S19" i="3"/>
  <c r="R19" i="3"/>
  <c r="Y18" i="3"/>
  <c r="X18" i="3"/>
  <c r="W18" i="3"/>
  <c r="V18" i="3"/>
  <c r="U18" i="3"/>
  <c r="S18" i="3"/>
  <c r="R18" i="3"/>
  <c r="Y17" i="3"/>
  <c r="W17" i="3"/>
  <c r="S17" i="3"/>
  <c r="R17" i="3"/>
  <c r="X16" i="3"/>
  <c r="W16" i="3"/>
  <c r="V16" i="3"/>
  <c r="U16" i="3"/>
  <c r="T16" i="3"/>
  <c r="S16" i="3"/>
  <c r="R16" i="3"/>
  <c r="X15" i="3"/>
  <c r="U15" i="3"/>
  <c r="T15" i="3"/>
  <c r="S15" i="3"/>
  <c r="R15" i="3"/>
  <c r="W14" i="3"/>
  <c r="V14" i="3"/>
  <c r="U14" i="3"/>
  <c r="T14" i="3"/>
  <c r="S14" i="3"/>
  <c r="R14" i="3"/>
  <c r="Y13" i="3"/>
  <c r="X13" i="3"/>
  <c r="W13" i="3"/>
  <c r="S13" i="3"/>
  <c r="R13" i="3"/>
  <c r="Q12" i="3"/>
  <c r="Y283" i="3" s="1"/>
  <c r="P12" i="3"/>
  <c r="X319" i="3" s="1"/>
  <c r="O12" i="3"/>
  <c r="W311" i="3" s="1"/>
  <c r="N12" i="3"/>
  <c r="M12" i="3"/>
  <c r="U329" i="3" s="1"/>
  <c r="L12" i="3"/>
  <c r="T204" i="3" s="1"/>
  <c r="E12" i="3"/>
  <c r="D12" i="3"/>
  <c r="F11" i="3"/>
  <c r="F14" i="6" l="1"/>
  <c r="G6" i="6"/>
  <c r="G9" i="6" s="1"/>
  <c r="E9" i="6"/>
  <c r="B9" i="6"/>
  <c r="D9" i="6"/>
  <c r="D14" i="6"/>
  <c r="D17" i="6" s="1"/>
  <c r="B14" i="6"/>
  <c r="B17" i="6" s="1"/>
  <c r="F9" i="6"/>
  <c r="P10" i="7"/>
  <c r="T10" i="7"/>
  <c r="L10" i="7"/>
  <c r="C9" i="6"/>
  <c r="F15" i="6"/>
  <c r="C17" i="6"/>
  <c r="E17" i="6"/>
  <c r="D10" i="7"/>
  <c r="H10" i="7"/>
  <c r="X10" i="7"/>
  <c r="T142" i="3"/>
  <c r="T145" i="3"/>
  <c r="T156" i="3"/>
  <c r="T188" i="3"/>
  <c r="T220" i="3"/>
  <c r="T260" i="3"/>
  <c r="T301" i="3"/>
  <c r="P11" i="4"/>
  <c r="I11" i="4"/>
  <c r="T326" i="3"/>
  <c r="T309" i="3"/>
  <c r="T294" i="3"/>
  <c r="T277" i="3"/>
  <c r="T262" i="3"/>
  <c r="T245" i="3"/>
  <c r="T330" i="3"/>
  <c r="T313" i="3"/>
  <c r="T298" i="3"/>
  <c r="T281" i="3"/>
  <c r="T266" i="3"/>
  <c r="T249" i="3"/>
  <c r="T234" i="3"/>
  <c r="T332" i="3"/>
  <c r="T315" i="3"/>
  <c r="T300" i="3"/>
  <c r="T283" i="3"/>
  <c r="T268" i="3"/>
  <c r="T251" i="3"/>
  <c r="T236" i="3"/>
  <c r="T321" i="3"/>
  <c r="T306" i="3"/>
  <c r="T296" i="3"/>
  <c r="T269" i="3"/>
  <c r="T178" i="3"/>
  <c r="T163" i="3"/>
  <c r="T146" i="3"/>
  <c r="T131" i="3"/>
  <c r="T114" i="3"/>
  <c r="T271" i="3"/>
  <c r="T261" i="3"/>
  <c r="T246" i="3"/>
  <c r="T229" i="3"/>
  <c r="T186" i="3"/>
  <c r="T171" i="3"/>
  <c r="T154" i="3"/>
  <c r="T139" i="3"/>
  <c r="T122" i="3"/>
  <c r="T107" i="3"/>
  <c r="T327" i="3"/>
  <c r="T308" i="3"/>
  <c r="T297" i="3"/>
  <c r="T243" i="3"/>
  <c r="T235" i="3"/>
  <c r="T227" i="3"/>
  <c r="T222" i="3"/>
  <c r="T207" i="3"/>
  <c r="T202" i="3"/>
  <c r="T192" i="3"/>
  <c r="T152" i="3"/>
  <c r="T138" i="3"/>
  <c r="T105" i="3"/>
  <c r="T90" i="3"/>
  <c r="T75" i="3"/>
  <c r="T58" i="3"/>
  <c r="T43" i="3"/>
  <c r="T26" i="3"/>
  <c r="T302" i="3"/>
  <c r="T286" i="3"/>
  <c r="T278" i="3"/>
  <c r="T273" i="3"/>
  <c r="T259" i="3"/>
  <c r="T199" i="3"/>
  <c r="T187" i="3"/>
  <c r="T180" i="3"/>
  <c r="T334" i="3"/>
  <c r="T329" i="3"/>
  <c r="T310" i="3"/>
  <c r="T299" i="3"/>
  <c r="T291" i="3"/>
  <c r="T264" i="3"/>
  <c r="T256" i="3"/>
  <c r="T237" i="3"/>
  <c r="T224" i="3"/>
  <c r="T214" i="3"/>
  <c r="T182" i="3"/>
  <c r="T168" i="3"/>
  <c r="T135" i="3"/>
  <c r="T128" i="3"/>
  <c r="T275" i="3"/>
  <c r="T221" i="3"/>
  <c r="T211" i="3"/>
  <c r="T206" i="3"/>
  <c r="T184" i="3"/>
  <c r="T170" i="3"/>
  <c r="T137" i="3"/>
  <c r="T130" i="3"/>
  <c r="T123" i="3"/>
  <c r="T116" i="3"/>
  <c r="T102" i="3"/>
  <c r="T87" i="3"/>
  <c r="T70" i="3"/>
  <c r="T55" i="3"/>
  <c r="T38" i="3"/>
  <c r="T23" i="3"/>
  <c r="T331" i="3"/>
  <c r="T325" i="3"/>
  <c r="T314" i="3"/>
  <c r="T295" i="3"/>
  <c r="T287" i="3"/>
  <c r="T279" i="3"/>
  <c r="T241" i="3"/>
  <c r="T238" i="3"/>
  <c r="T215" i="3"/>
  <c r="T205" i="3"/>
  <c r="T195" i="3"/>
  <c r="T169" i="3"/>
  <c r="T162" i="3"/>
  <c r="T155" i="3"/>
  <c r="T148" i="3"/>
  <c r="T134" i="3"/>
  <c r="T115" i="3"/>
  <c r="T99" i="3"/>
  <c r="T265" i="3"/>
  <c r="T225" i="3"/>
  <c r="T196" i="3"/>
  <c r="T181" i="3"/>
  <c r="T118" i="3"/>
  <c r="T110" i="3"/>
  <c r="T83" i="3"/>
  <c r="T36" i="3"/>
  <c r="T143" i="3"/>
  <c r="T289" i="3"/>
  <c r="T285" i="3"/>
  <c r="T282" i="3"/>
  <c r="T272" i="3"/>
  <c r="T258" i="3"/>
  <c r="T248" i="3"/>
  <c r="T231" i="3"/>
  <c r="T212" i="3"/>
  <c r="T172" i="3"/>
  <c r="T149" i="3"/>
  <c r="T71" i="3"/>
  <c r="T24" i="3"/>
  <c r="T333" i="3"/>
  <c r="T316" i="3"/>
  <c r="T292" i="3"/>
  <c r="T228" i="3"/>
  <c r="T166" i="3"/>
  <c r="T132" i="3"/>
  <c r="T129" i="3"/>
  <c r="T97" i="3"/>
  <c r="T92" i="3"/>
  <c r="T85" i="3"/>
  <c r="T78" i="3"/>
  <c r="T64" i="3"/>
  <c r="T59" i="3"/>
  <c r="T50" i="3"/>
  <c r="T45" i="3"/>
  <c r="T31" i="3"/>
  <c r="T17" i="3"/>
  <c r="T112" i="3"/>
  <c r="T319" i="3"/>
  <c r="T312" i="3"/>
  <c r="T244" i="3"/>
  <c r="T218" i="3"/>
  <c r="T73" i="3"/>
  <c r="T254" i="3"/>
  <c r="T208" i="3"/>
  <c r="T183" i="3"/>
  <c r="T322" i="3"/>
  <c r="T288" i="3"/>
  <c r="T201" i="3"/>
  <c r="T157" i="3"/>
  <c r="T151" i="3"/>
  <c r="T120" i="3"/>
  <c r="T89" i="3"/>
  <c r="T80" i="3"/>
  <c r="T61" i="3"/>
  <c r="T54" i="3"/>
  <c r="T47" i="3"/>
  <c r="T33" i="3"/>
  <c r="T305" i="3"/>
  <c r="T257" i="3"/>
  <c r="T250" i="3"/>
  <c r="T247" i="3"/>
  <c r="T240" i="3"/>
  <c r="T324" i="3"/>
  <c r="T263" i="3"/>
  <c r="T239" i="3"/>
  <c r="T226" i="3"/>
  <c r="T213" i="3"/>
  <c r="T197" i="3"/>
  <c r="T176" i="3"/>
  <c r="T173" i="3"/>
  <c r="T167" i="3"/>
  <c r="T153" i="3"/>
  <c r="T150" i="3"/>
  <c r="T136" i="3"/>
  <c r="T119" i="3"/>
  <c r="T98" i="3"/>
  <c r="T86" i="3"/>
  <c r="T79" i="3"/>
  <c r="T317" i="3"/>
  <c r="T293" i="3"/>
  <c r="T290" i="3"/>
  <c r="T242" i="3"/>
  <c r="T232" i="3"/>
  <c r="T203" i="3"/>
  <c r="T200" i="3"/>
  <c r="T147" i="3"/>
  <c r="T133" i="3"/>
  <c r="T93" i="3"/>
  <c r="T74" i="3"/>
  <c r="T60" i="3"/>
  <c r="T53" i="3"/>
  <c r="E55" i="2" s="1"/>
  <c r="T46" i="3"/>
  <c r="T32" i="3"/>
  <c r="T27" i="3"/>
  <c r="T18" i="3"/>
  <c r="T13" i="3"/>
  <c r="T252" i="3"/>
  <c r="T219" i="3"/>
  <c r="T216" i="3"/>
  <c r="T164" i="3"/>
  <c r="T113" i="3"/>
  <c r="T108" i="3"/>
  <c r="T88" i="3"/>
  <c r="T67" i="3"/>
  <c r="T41" i="3"/>
  <c r="T320" i="3"/>
  <c r="T307" i="3"/>
  <c r="T276" i="3"/>
  <c r="T209" i="3"/>
  <c r="T323" i="3"/>
  <c r="T303" i="3"/>
  <c r="T255" i="3"/>
  <c r="T175" i="3"/>
  <c r="T158" i="3"/>
  <c r="T141" i="3"/>
  <c r="T124" i="3"/>
  <c r="T121" i="3"/>
  <c r="T37" i="3"/>
  <c r="T72" i="3"/>
  <c r="T140" i="3"/>
  <c r="T179" i="3"/>
  <c r="T217" i="3"/>
  <c r="T274" i="3"/>
  <c r="T40" i="3"/>
  <c r="T52" i="3"/>
  <c r="T106" i="3"/>
  <c r="T126" i="3"/>
  <c r="T165" i="3"/>
  <c r="O11" i="4"/>
  <c r="T29" i="3"/>
  <c r="T35" i="3"/>
  <c r="T100" i="3"/>
  <c r="T103" i="3"/>
  <c r="T144" i="3"/>
  <c r="T210" i="3"/>
  <c r="T270" i="3"/>
  <c r="Y334" i="3"/>
  <c r="Y319" i="3"/>
  <c r="Y302" i="3"/>
  <c r="Y287" i="3"/>
  <c r="Y270" i="3"/>
  <c r="Y255" i="3"/>
  <c r="Y238" i="3"/>
  <c r="Y323" i="3"/>
  <c r="Y306" i="3"/>
  <c r="Y291" i="3"/>
  <c r="Y274" i="3"/>
  <c r="Y259" i="3"/>
  <c r="Y242" i="3"/>
  <c r="Y227" i="3"/>
  <c r="Y225" i="3"/>
  <c r="Y223" i="3"/>
  <c r="Y221" i="3"/>
  <c r="Y219" i="3"/>
  <c r="Y217" i="3"/>
  <c r="Y215" i="3"/>
  <c r="Y213" i="3"/>
  <c r="Y211" i="3"/>
  <c r="Y209" i="3"/>
  <c r="Y207" i="3"/>
  <c r="Y205" i="3"/>
  <c r="Y203" i="3"/>
  <c r="Y201" i="3"/>
  <c r="Y199" i="3"/>
  <c r="Y197" i="3"/>
  <c r="Y195" i="3"/>
  <c r="Y193" i="3"/>
  <c r="Y191" i="3"/>
  <c r="Y189" i="3"/>
  <c r="Y187" i="3"/>
  <c r="Y185" i="3"/>
  <c r="Y183" i="3"/>
  <c r="Y181" i="3"/>
  <c r="Y179" i="3"/>
  <c r="Y177" i="3"/>
  <c r="Y175" i="3"/>
  <c r="Y173" i="3"/>
  <c r="Y171" i="3"/>
  <c r="Y169" i="3"/>
  <c r="Y167" i="3"/>
  <c r="Y165" i="3"/>
  <c r="Y163" i="3"/>
  <c r="Y161" i="3"/>
  <c r="Y159" i="3"/>
  <c r="Y157" i="3"/>
  <c r="Y155" i="3"/>
  <c r="Y153" i="3"/>
  <c r="Y151" i="3"/>
  <c r="Y149" i="3"/>
  <c r="Y147" i="3"/>
  <c r="Y145" i="3"/>
  <c r="Y143" i="3"/>
  <c r="Y141" i="3"/>
  <c r="Y139" i="3"/>
  <c r="Y137" i="3"/>
  <c r="Y135" i="3"/>
  <c r="Y133" i="3"/>
  <c r="Y131" i="3"/>
  <c r="Y129" i="3"/>
  <c r="Y127" i="3"/>
  <c r="Y125" i="3"/>
  <c r="Y123" i="3"/>
  <c r="Y121" i="3"/>
  <c r="Y119" i="3"/>
  <c r="Y117" i="3"/>
  <c r="Y115" i="3"/>
  <c r="Y113" i="3"/>
  <c r="Y111" i="3"/>
  <c r="Y109" i="3"/>
  <c r="Y107" i="3"/>
  <c r="Y105" i="3"/>
  <c r="Y103" i="3"/>
  <c r="Y325" i="3"/>
  <c r="Y308" i="3"/>
  <c r="Y293" i="3"/>
  <c r="Y276" i="3"/>
  <c r="Y261" i="3"/>
  <c r="Y244" i="3"/>
  <c r="Y229" i="3"/>
  <c r="Y303" i="3"/>
  <c r="Y298" i="3"/>
  <c r="Y251" i="3"/>
  <c r="Y246" i="3"/>
  <c r="Y222" i="3"/>
  <c r="Y206" i="3"/>
  <c r="Y188" i="3"/>
  <c r="Y156" i="3"/>
  <c r="Y124" i="3"/>
  <c r="Y327" i="3"/>
  <c r="Y312" i="3"/>
  <c r="Y300" i="3"/>
  <c r="Y265" i="3"/>
  <c r="Y258" i="3"/>
  <c r="Y253" i="3"/>
  <c r="Y243" i="3"/>
  <c r="Y226" i="3"/>
  <c r="Y210" i="3"/>
  <c r="Y194" i="3"/>
  <c r="Y164" i="3"/>
  <c r="Y132" i="3"/>
  <c r="Y245" i="3"/>
  <c r="Y224" i="3"/>
  <c r="Y182" i="3"/>
  <c r="Y142" i="3"/>
  <c r="Y128" i="3"/>
  <c r="Y100" i="3"/>
  <c r="Y83" i="3"/>
  <c r="Y68" i="3"/>
  <c r="Y51" i="3"/>
  <c r="Y36" i="3"/>
  <c r="Y19" i="3"/>
  <c r="Y331" i="3"/>
  <c r="Y321" i="3"/>
  <c r="Y318" i="3"/>
  <c r="Y280" i="3"/>
  <c r="Y216" i="3"/>
  <c r="Y196" i="3"/>
  <c r="Y184" i="3"/>
  <c r="Y315" i="3"/>
  <c r="Y288" i="3"/>
  <c r="Y269" i="3"/>
  <c r="Y247" i="3"/>
  <c r="Y239" i="3"/>
  <c r="Y231" i="3"/>
  <c r="Y172" i="3"/>
  <c r="Y158" i="3"/>
  <c r="Y118" i="3"/>
  <c r="Y304" i="3"/>
  <c r="Y282" i="3"/>
  <c r="Y266" i="3"/>
  <c r="Y252" i="3"/>
  <c r="Y218" i="3"/>
  <c r="Y208" i="3"/>
  <c r="Y174" i="3"/>
  <c r="Y160" i="3"/>
  <c r="Y120" i="3"/>
  <c r="Y95" i="3"/>
  <c r="Y80" i="3"/>
  <c r="Y63" i="3"/>
  <c r="Y48" i="3"/>
  <c r="Y31" i="3"/>
  <c r="Y16" i="3"/>
  <c r="Y333" i="3"/>
  <c r="Y254" i="3"/>
  <c r="Y212" i="3"/>
  <c r="Y202" i="3"/>
  <c r="Y192" i="3"/>
  <c r="Y152" i="3"/>
  <c r="Y112" i="3"/>
  <c r="Y92" i="3"/>
  <c r="Y326" i="3"/>
  <c r="Y309" i="3"/>
  <c r="Y295" i="3"/>
  <c r="Y285" i="3"/>
  <c r="Y272" i="3"/>
  <c r="Y234" i="3"/>
  <c r="Y104" i="3"/>
  <c r="Y87" i="3"/>
  <c r="Y66" i="3"/>
  <c r="Y54" i="3"/>
  <c r="Y40" i="3"/>
  <c r="Y329" i="3"/>
  <c r="Y275" i="3"/>
  <c r="Y268" i="3"/>
  <c r="Y237" i="3"/>
  <c r="Y126" i="3"/>
  <c r="Y99" i="3"/>
  <c r="Y33" i="3"/>
  <c r="Y322" i="3"/>
  <c r="Y198" i="3"/>
  <c r="Y186" i="3"/>
  <c r="Y168" i="3"/>
  <c r="Y140" i="3"/>
  <c r="Y94" i="3"/>
  <c r="Y89" i="3"/>
  <c r="Y75" i="3"/>
  <c r="Y61" i="3"/>
  <c r="Y56" i="3"/>
  <c r="Y47" i="3"/>
  <c r="Y42" i="3"/>
  <c r="Y28" i="3"/>
  <c r="Y21" i="3"/>
  <c r="Y14" i="3"/>
  <c r="Y134" i="3"/>
  <c r="Y82" i="3"/>
  <c r="Y35" i="3"/>
  <c r="Y278" i="3"/>
  <c r="Y264" i="3"/>
  <c r="Y233" i="3"/>
  <c r="Y180" i="3"/>
  <c r="Y154" i="3"/>
  <c r="Y305" i="3"/>
  <c r="Y284" i="3"/>
  <c r="Y281" i="3"/>
  <c r="Y271" i="3"/>
  <c r="Y267" i="3"/>
  <c r="Y257" i="3"/>
  <c r="Y250" i="3"/>
  <c r="Y230" i="3"/>
  <c r="Y214" i="3"/>
  <c r="Y332" i="3"/>
  <c r="Y301" i="3"/>
  <c r="Y240" i="3"/>
  <c r="Y204" i="3"/>
  <c r="Y162" i="3"/>
  <c r="Y114" i="3"/>
  <c r="Y96" i="3"/>
  <c r="Y91" i="3"/>
  <c r="Y84" i="3"/>
  <c r="Y77" i="3"/>
  <c r="Y58" i="3"/>
  <c r="Y49" i="3"/>
  <c r="Y44" i="3"/>
  <c r="Y37" i="3"/>
  <c r="Y30" i="3"/>
  <c r="Y328" i="3"/>
  <c r="Y311" i="3"/>
  <c r="Y297" i="3"/>
  <c r="Y294" i="3"/>
  <c r="Y260" i="3"/>
  <c r="Y236" i="3"/>
  <c r="Y220" i="3"/>
  <c r="Y320" i="3"/>
  <c r="Y307" i="3"/>
  <c r="Y273" i="3"/>
  <c r="Y190" i="3"/>
  <c r="Y110" i="3"/>
  <c r="Y90" i="3"/>
  <c r="Y81" i="3"/>
  <c r="Y76" i="3"/>
  <c r="Y310" i="3"/>
  <c r="Y296" i="3"/>
  <c r="Y286" i="3"/>
  <c r="Y57" i="3"/>
  <c r="Y43" i="3"/>
  <c r="Y29" i="3"/>
  <c r="Y24" i="3"/>
  <c r="Y15" i="3"/>
  <c r="Y330" i="3"/>
  <c r="Y299" i="3"/>
  <c r="Y279" i="3"/>
  <c r="Y178" i="3"/>
  <c r="Y138" i="3"/>
  <c r="Y102" i="3"/>
  <c r="Y71" i="3"/>
  <c r="Y50" i="3"/>
  <c r="Y313" i="3"/>
  <c r="Y262" i="3"/>
  <c r="Y228" i="3"/>
  <c r="Y316" i="3"/>
  <c r="Y292" i="3"/>
  <c r="Y289" i="3"/>
  <c r="Y248" i="3"/>
  <c r="Y241" i="3"/>
  <c r="Y146" i="3"/>
  <c r="Y46" i="3"/>
  <c r="Y67" i="3"/>
  <c r="T91" i="3"/>
  <c r="T127" i="3"/>
  <c r="Y130" i="3"/>
  <c r="Y176" i="3"/>
  <c r="T194" i="3"/>
  <c r="T230" i="3"/>
  <c r="T11" i="3"/>
  <c r="G11" i="3"/>
  <c r="T21" i="3"/>
  <c r="Y26" i="3"/>
  <c r="Y32" i="3"/>
  <c r="T62" i="3"/>
  <c r="T76" i="3"/>
  <c r="Y106" i="3"/>
  <c r="T117" i="3"/>
  <c r="T190" i="3"/>
  <c r="T198" i="3"/>
  <c r="T253" i="3"/>
  <c r="T318" i="3"/>
  <c r="L11" i="3"/>
  <c r="T56" i="3"/>
  <c r="T65" i="3"/>
  <c r="Y79" i="3"/>
  <c r="Y97" i="3"/>
  <c r="T280" i="3"/>
  <c r="T284" i="3"/>
  <c r="T304" i="3"/>
  <c r="M17" i="4"/>
  <c r="F15" i="2" s="1"/>
  <c r="M146" i="4"/>
  <c r="F144" i="2" s="1"/>
  <c r="U55" i="3"/>
  <c r="U81" i="3"/>
  <c r="U100" i="3"/>
  <c r="U105" i="3"/>
  <c r="U127" i="3"/>
  <c r="U161" i="3"/>
  <c r="U190" i="3"/>
  <c r="U193" i="3"/>
  <c r="U235" i="3"/>
  <c r="U273" i="3"/>
  <c r="U276" i="3"/>
  <c r="U286" i="3"/>
  <c r="U307" i="3"/>
  <c r="U310" i="3"/>
  <c r="U320" i="3"/>
  <c r="U327" i="3"/>
  <c r="P42" i="4"/>
  <c r="U40" i="2" s="1"/>
  <c r="P47" i="4"/>
  <c r="U45" i="2" s="1"/>
  <c r="P114" i="4"/>
  <c r="U112" i="2" s="1"/>
  <c r="P133" i="4"/>
  <c r="U131" i="2" s="1"/>
  <c r="P174" i="4"/>
  <c r="U172" i="2" s="1"/>
  <c r="U88" i="3"/>
  <c r="U113" i="3"/>
  <c r="U130" i="3"/>
  <c r="U164" i="3"/>
  <c r="U249" i="3"/>
  <c r="U252" i="3"/>
  <c r="P57" i="4"/>
  <c r="U55" i="2" s="1"/>
  <c r="P91" i="4"/>
  <c r="U89" i="2" s="1"/>
  <c r="U290" i="3"/>
  <c r="U314" i="3"/>
  <c r="P121" i="4"/>
  <c r="U119" i="2" s="1"/>
  <c r="P274" i="4"/>
  <c r="U272" i="2" s="1"/>
  <c r="P310" i="4"/>
  <c r="U308" i="2" s="1"/>
  <c r="P122" i="4"/>
  <c r="U120" i="2" s="1"/>
  <c r="P129" i="4"/>
  <c r="U127" i="2" s="1"/>
  <c r="M351" i="4"/>
  <c r="F349" i="2" s="1"/>
  <c r="M343" i="4"/>
  <c r="F341" i="2" s="1"/>
  <c r="M335" i="4"/>
  <c r="F333" i="2" s="1"/>
  <c r="M327" i="4"/>
  <c r="F325" i="2" s="1"/>
  <c r="M319" i="4"/>
  <c r="F317" i="2" s="1"/>
  <c r="M311" i="4"/>
  <c r="F309" i="2" s="1"/>
  <c r="M303" i="4"/>
  <c r="F301" i="2" s="1"/>
  <c r="M295" i="4"/>
  <c r="F293" i="2" s="1"/>
  <c r="M287" i="4"/>
  <c r="F285" i="2" s="1"/>
  <c r="M279" i="4"/>
  <c r="F277" i="2" s="1"/>
  <c r="M348" i="4"/>
  <c r="F346" i="2" s="1"/>
  <c r="M340" i="4"/>
  <c r="F338" i="2" s="1"/>
  <c r="M332" i="4"/>
  <c r="F330" i="2" s="1"/>
  <c r="M324" i="4"/>
  <c r="F322" i="2" s="1"/>
  <c r="M316" i="4"/>
  <c r="F314" i="2" s="1"/>
  <c r="M308" i="4"/>
  <c r="F306" i="2" s="1"/>
  <c r="M300" i="4"/>
  <c r="F298" i="2" s="1"/>
  <c r="M292" i="4"/>
  <c r="F290" i="2" s="1"/>
  <c r="M284" i="4"/>
  <c r="F282" i="2" s="1"/>
  <c r="M276" i="4"/>
  <c r="F274" i="2" s="1"/>
  <c r="M268" i="4"/>
  <c r="F266" i="2" s="1"/>
  <c r="M354" i="4"/>
  <c r="F352" i="2" s="1"/>
  <c r="M344" i="4"/>
  <c r="F342" i="2" s="1"/>
  <c r="M334" i="4"/>
  <c r="F332" i="2" s="1"/>
  <c r="M321" i="4"/>
  <c r="F319" i="2" s="1"/>
  <c r="M263" i="4"/>
  <c r="F261" i="2" s="1"/>
  <c r="M255" i="4"/>
  <c r="F253" i="2" s="1"/>
  <c r="M247" i="4"/>
  <c r="F245" i="2" s="1"/>
  <c r="M239" i="4"/>
  <c r="F237" i="2" s="1"/>
  <c r="M231" i="4"/>
  <c r="F229" i="2" s="1"/>
  <c r="M223" i="4"/>
  <c r="F221" i="2" s="1"/>
  <c r="M215" i="4"/>
  <c r="F213" i="2" s="1"/>
  <c r="M207" i="4"/>
  <c r="F205" i="2" s="1"/>
  <c r="M199" i="4"/>
  <c r="F197" i="2" s="1"/>
  <c r="M191" i="4"/>
  <c r="F189" i="2" s="1"/>
  <c r="M183" i="4"/>
  <c r="F181" i="2" s="1"/>
  <c r="M175" i="4"/>
  <c r="F173" i="2" s="1"/>
  <c r="M167" i="4"/>
  <c r="F165" i="2" s="1"/>
  <c r="M159" i="4"/>
  <c r="F157" i="2" s="1"/>
  <c r="M151" i="4"/>
  <c r="F149" i="2" s="1"/>
  <c r="M143" i="4"/>
  <c r="F141" i="2" s="1"/>
  <c r="M135" i="4"/>
  <c r="F133" i="2" s="1"/>
  <c r="M127" i="4"/>
  <c r="F125" i="2" s="1"/>
  <c r="M119" i="4"/>
  <c r="F117" i="2" s="1"/>
  <c r="M111" i="4"/>
  <c r="F109" i="2" s="1"/>
  <c r="M103" i="4"/>
  <c r="F101" i="2" s="1"/>
  <c r="M95" i="4"/>
  <c r="F93" i="2" s="1"/>
  <c r="M87" i="4"/>
  <c r="F85" i="2" s="1"/>
  <c r="M79" i="4"/>
  <c r="F77" i="2" s="1"/>
  <c r="M71" i="4"/>
  <c r="F69" i="2" s="1"/>
  <c r="M63" i="4"/>
  <c r="F61" i="2" s="1"/>
  <c r="M55" i="4"/>
  <c r="F53" i="2" s="1"/>
  <c r="M47" i="4"/>
  <c r="F45" i="2" s="1"/>
  <c r="M39" i="4"/>
  <c r="F37" i="2" s="1"/>
  <c r="M31" i="4"/>
  <c r="F29" i="2" s="1"/>
  <c r="M23" i="4"/>
  <c r="F21" i="2" s="1"/>
  <c r="M15" i="4"/>
  <c r="F13" i="2" s="1"/>
  <c r="M350" i="4"/>
  <c r="F348" i="2" s="1"/>
  <c r="M337" i="4"/>
  <c r="F335" i="2" s="1"/>
  <c r="M289" i="4"/>
  <c r="F287" i="2" s="1"/>
  <c r="M286" i="4"/>
  <c r="F284" i="2" s="1"/>
  <c r="M283" i="4"/>
  <c r="F281" i="2" s="1"/>
  <c r="M280" i="4"/>
  <c r="F278" i="2" s="1"/>
  <c r="M277" i="4"/>
  <c r="F275" i="2" s="1"/>
  <c r="M274" i="4"/>
  <c r="F272" i="2" s="1"/>
  <c r="M260" i="4"/>
  <c r="F258" i="2" s="1"/>
  <c r="M252" i="4"/>
  <c r="F250" i="2" s="1"/>
  <c r="M244" i="4"/>
  <c r="F242" i="2" s="1"/>
  <c r="M236" i="4"/>
  <c r="F234" i="2" s="1"/>
  <c r="M228" i="4"/>
  <c r="F226" i="2" s="1"/>
  <c r="M220" i="4"/>
  <c r="F218" i="2" s="1"/>
  <c r="M212" i="4"/>
  <c r="F210" i="2" s="1"/>
  <c r="M204" i="4"/>
  <c r="F202" i="2" s="1"/>
  <c r="M196" i="4"/>
  <c r="F194" i="2" s="1"/>
  <c r="M188" i="4"/>
  <c r="F186" i="2" s="1"/>
  <c r="M353" i="4"/>
  <c r="F351" i="2" s="1"/>
  <c r="M339" i="4"/>
  <c r="F337" i="2" s="1"/>
  <c r="M328" i="4"/>
  <c r="F326" i="2" s="1"/>
  <c r="M302" i="4"/>
  <c r="F300" i="2" s="1"/>
  <c r="M288" i="4"/>
  <c r="F286" i="2" s="1"/>
  <c r="M281" i="4"/>
  <c r="F279" i="2" s="1"/>
  <c r="M249" i="4"/>
  <c r="F247" i="2" s="1"/>
  <c r="M246" i="4"/>
  <c r="F244" i="2" s="1"/>
  <c r="M243" i="4"/>
  <c r="F241" i="2" s="1"/>
  <c r="M240" i="4"/>
  <c r="F238" i="2" s="1"/>
  <c r="M237" i="4"/>
  <c r="F235" i="2" s="1"/>
  <c r="M234" i="4"/>
  <c r="F232" i="2" s="1"/>
  <c r="M171" i="4"/>
  <c r="F169" i="2" s="1"/>
  <c r="M154" i="4"/>
  <c r="F152" i="2" s="1"/>
  <c r="M134" i="4"/>
  <c r="F132" i="2" s="1"/>
  <c r="M117" i="4"/>
  <c r="F115" i="2" s="1"/>
  <c r="M97" i="4"/>
  <c r="F95" i="2" s="1"/>
  <c r="M80" i="4"/>
  <c r="F78" i="2" s="1"/>
  <c r="M60" i="4"/>
  <c r="F58" i="2" s="1"/>
  <c r="M43" i="4"/>
  <c r="F41" i="2" s="1"/>
  <c r="M320" i="4"/>
  <c r="F318" i="2" s="1"/>
  <c r="M309" i="4"/>
  <c r="F307" i="2" s="1"/>
  <c r="M305" i="4"/>
  <c r="F303" i="2" s="1"/>
  <c r="M298" i="4"/>
  <c r="F296" i="2" s="1"/>
  <c r="M291" i="4"/>
  <c r="F289" i="2" s="1"/>
  <c r="M264" i="4"/>
  <c r="F262" i="2" s="1"/>
  <c r="M261" i="4"/>
  <c r="F259" i="2" s="1"/>
  <c r="M258" i="4"/>
  <c r="F256" i="2" s="1"/>
  <c r="M209" i="4"/>
  <c r="F207" i="2" s="1"/>
  <c r="M206" i="4"/>
  <c r="F204" i="2" s="1"/>
  <c r="M203" i="4"/>
  <c r="F201" i="2" s="1"/>
  <c r="M200" i="4"/>
  <c r="F198" i="2" s="1"/>
  <c r="M197" i="4"/>
  <c r="F195" i="2" s="1"/>
  <c r="M194" i="4"/>
  <c r="F192" i="2" s="1"/>
  <c r="M182" i="4"/>
  <c r="F180" i="2" s="1"/>
  <c r="M165" i="4"/>
  <c r="F163" i="2" s="1"/>
  <c r="M145" i="4"/>
  <c r="F143" i="2" s="1"/>
  <c r="M128" i="4"/>
  <c r="F126" i="2" s="1"/>
  <c r="M108" i="4"/>
  <c r="F106" i="2" s="1"/>
  <c r="M91" i="4"/>
  <c r="F89" i="2" s="1"/>
  <c r="M74" i="4"/>
  <c r="F72" i="2" s="1"/>
  <c r="M346" i="4"/>
  <c r="F344" i="2" s="1"/>
  <c r="M342" i="4"/>
  <c r="F340" i="2" s="1"/>
  <c r="M331" i="4"/>
  <c r="F329" i="2" s="1"/>
  <c r="M267" i="4"/>
  <c r="F265" i="2" s="1"/>
  <c r="M179" i="4"/>
  <c r="F177" i="2" s="1"/>
  <c r="M162" i="4"/>
  <c r="F160" i="2" s="1"/>
  <c r="M142" i="4"/>
  <c r="F140" i="2" s="1"/>
  <c r="M323" i="4"/>
  <c r="F321" i="2" s="1"/>
  <c r="M312" i="4"/>
  <c r="F310" i="2" s="1"/>
  <c r="M301" i="4"/>
  <c r="F299" i="2" s="1"/>
  <c r="M294" i="4"/>
  <c r="F292" i="2" s="1"/>
  <c r="M270" i="4"/>
  <c r="F268" i="2" s="1"/>
  <c r="M233" i="4"/>
  <c r="F231" i="2" s="1"/>
  <c r="M230" i="4"/>
  <c r="F228" i="2" s="1"/>
  <c r="M227" i="4"/>
  <c r="F225" i="2" s="1"/>
  <c r="M224" i="4"/>
  <c r="F222" i="2" s="1"/>
  <c r="M221" i="4"/>
  <c r="F219" i="2" s="1"/>
  <c r="M218" i="4"/>
  <c r="F216" i="2" s="1"/>
  <c r="M176" i="4"/>
  <c r="F174" i="2" s="1"/>
  <c r="M156" i="4"/>
  <c r="F154" i="2" s="1"/>
  <c r="M139" i="4"/>
  <c r="F137" i="2" s="1"/>
  <c r="M122" i="4"/>
  <c r="F120" i="2" s="1"/>
  <c r="M102" i="4"/>
  <c r="F100" i="2" s="1"/>
  <c r="M278" i="4"/>
  <c r="F276" i="2" s="1"/>
  <c r="M238" i="4"/>
  <c r="F236" i="2" s="1"/>
  <c r="M219" i="4"/>
  <c r="F217" i="2" s="1"/>
  <c r="M211" i="4"/>
  <c r="F209" i="2" s="1"/>
  <c r="M185" i="4"/>
  <c r="F183" i="2" s="1"/>
  <c r="M149" i="4"/>
  <c r="F147" i="2" s="1"/>
  <c r="M138" i="4"/>
  <c r="F136" i="2" s="1"/>
  <c r="M121" i="4"/>
  <c r="F119" i="2" s="1"/>
  <c r="M104" i="4"/>
  <c r="F102" i="2" s="1"/>
  <c r="M94" i="4"/>
  <c r="F92" i="2" s="1"/>
  <c r="M75" i="4"/>
  <c r="F73" i="2" s="1"/>
  <c r="M72" i="4"/>
  <c r="F70" i="2" s="1"/>
  <c r="M24" i="4"/>
  <c r="F22" i="2" s="1"/>
  <c r="M338" i="4"/>
  <c r="F336" i="2" s="1"/>
  <c r="M333" i="4"/>
  <c r="F331" i="2" s="1"/>
  <c r="M245" i="4"/>
  <c r="F243" i="2" s="1"/>
  <c r="M226" i="4"/>
  <c r="F224" i="2" s="1"/>
  <c r="M170" i="4"/>
  <c r="F168" i="2" s="1"/>
  <c r="M163" i="4"/>
  <c r="F161" i="2" s="1"/>
  <c r="M152" i="4"/>
  <c r="F150" i="2" s="1"/>
  <c r="M141" i="4"/>
  <c r="F139" i="2" s="1"/>
  <c r="M107" i="4"/>
  <c r="F105" i="2" s="1"/>
  <c r="M81" i="4"/>
  <c r="F79" i="2" s="1"/>
  <c r="M68" i="4"/>
  <c r="F66" i="2" s="1"/>
  <c r="M65" i="4"/>
  <c r="F63" i="2" s="1"/>
  <c r="M53" i="4"/>
  <c r="F51" i="2" s="1"/>
  <c r="M50" i="4"/>
  <c r="F48" i="2" s="1"/>
  <c r="M35" i="4"/>
  <c r="F33" i="2" s="1"/>
  <c r="M18" i="4"/>
  <c r="F16" i="2" s="1"/>
  <c r="M317" i="4"/>
  <c r="F315" i="2" s="1"/>
  <c r="M282" i="4"/>
  <c r="F280" i="2" s="1"/>
  <c r="M272" i="4"/>
  <c r="F270" i="2" s="1"/>
  <c r="M256" i="4"/>
  <c r="F254" i="2" s="1"/>
  <c r="M241" i="4"/>
  <c r="F239" i="2" s="1"/>
  <c r="M222" i="4"/>
  <c r="F220" i="2" s="1"/>
  <c r="M184" i="4"/>
  <c r="F182" i="2" s="1"/>
  <c r="M177" i="4"/>
  <c r="F175" i="2" s="1"/>
  <c r="M84" i="4"/>
  <c r="F82" i="2" s="1"/>
  <c r="M32" i="4"/>
  <c r="F30" i="2" s="1"/>
  <c r="M349" i="4"/>
  <c r="F347" i="2" s="1"/>
  <c r="M318" i="4"/>
  <c r="F316" i="2" s="1"/>
  <c r="M273" i="4"/>
  <c r="F271" i="2" s="1"/>
  <c r="M254" i="4"/>
  <c r="F252" i="2" s="1"/>
  <c r="M250" i="4"/>
  <c r="F248" i="2" s="1"/>
  <c r="M214" i="4"/>
  <c r="F212" i="2" s="1"/>
  <c r="M205" i="4"/>
  <c r="F203" i="2" s="1"/>
  <c r="M174" i="4"/>
  <c r="F172" i="2" s="1"/>
  <c r="M153" i="4"/>
  <c r="F151" i="2" s="1"/>
  <c r="M129" i="4"/>
  <c r="F127" i="2" s="1"/>
  <c r="M113" i="4"/>
  <c r="F111" i="2" s="1"/>
  <c r="M90" i="4"/>
  <c r="F88" i="2" s="1"/>
  <c r="M330" i="4"/>
  <c r="F328" i="2" s="1"/>
  <c r="M310" i="4"/>
  <c r="F308" i="2" s="1"/>
  <c r="M178" i="4"/>
  <c r="F176" i="2" s="1"/>
  <c r="M161" i="4"/>
  <c r="F159" i="2" s="1"/>
  <c r="M125" i="4"/>
  <c r="F123" i="2" s="1"/>
  <c r="M67" i="4"/>
  <c r="F65" i="2" s="1"/>
  <c r="M56" i="4"/>
  <c r="F54" i="2" s="1"/>
  <c r="M49" i="4"/>
  <c r="F47" i="2" s="1"/>
  <c r="M42" i="4"/>
  <c r="F40" i="2" s="1"/>
  <c r="M28" i="4"/>
  <c r="F26" i="2" s="1"/>
  <c r="M297" i="4"/>
  <c r="F295" i="2" s="1"/>
  <c r="M173" i="4"/>
  <c r="F171" i="2" s="1"/>
  <c r="M136" i="4"/>
  <c r="F134" i="2" s="1"/>
  <c r="M116" i="4"/>
  <c r="F114" i="2" s="1"/>
  <c r="M105" i="4"/>
  <c r="F103" i="2" s="1"/>
  <c r="M93" i="4"/>
  <c r="F91" i="2" s="1"/>
  <c r="M86" i="4"/>
  <c r="F84" i="2" s="1"/>
  <c r="M38" i="4"/>
  <c r="F36" i="2" s="1"/>
  <c r="M336" i="4"/>
  <c r="F334" i="2" s="1"/>
  <c r="M315" i="4"/>
  <c r="F313" i="2" s="1"/>
  <c r="M285" i="4"/>
  <c r="F283" i="2" s="1"/>
  <c r="M235" i="4"/>
  <c r="F233" i="2" s="1"/>
  <c r="M217" i="4"/>
  <c r="F215" i="2" s="1"/>
  <c r="M124" i="4"/>
  <c r="F122" i="2" s="1"/>
  <c r="M120" i="4"/>
  <c r="F118" i="2" s="1"/>
  <c r="M78" i="4"/>
  <c r="F76" i="2" s="1"/>
  <c r="M59" i="4"/>
  <c r="F57" i="2" s="1"/>
  <c r="M329" i="4"/>
  <c r="F327" i="2" s="1"/>
  <c r="M322" i="4"/>
  <c r="F320" i="2" s="1"/>
  <c r="M296" i="4"/>
  <c r="F294" i="2" s="1"/>
  <c r="M290" i="4"/>
  <c r="F288" i="2" s="1"/>
  <c r="M262" i="4"/>
  <c r="F260" i="2" s="1"/>
  <c r="M257" i="4"/>
  <c r="F255" i="2" s="1"/>
  <c r="M253" i="4"/>
  <c r="F251" i="2" s="1"/>
  <c r="M248" i="4"/>
  <c r="F246" i="2" s="1"/>
  <c r="M208" i="4"/>
  <c r="F206" i="2" s="1"/>
  <c r="M190" i="4"/>
  <c r="F188" i="2" s="1"/>
  <c r="M186" i="4"/>
  <c r="F184" i="2" s="1"/>
  <c r="M100" i="4"/>
  <c r="F98" i="2" s="1"/>
  <c r="M96" i="4"/>
  <c r="F94" i="2" s="1"/>
  <c r="M89" i="4"/>
  <c r="F87" i="2" s="1"/>
  <c r="M70" i="4"/>
  <c r="F68" i="2" s="1"/>
  <c r="M41" i="4"/>
  <c r="F39" i="2" s="1"/>
  <c r="M266" i="4"/>
  <c r="F264" i="2" s="1"/>
  <c r="M213" i="4"/>
  <c r="F211" i="2" s="1"/>
  <c r="M181" i="4"/>
  <c r="F179" i="2" s="1"/>
  <c r="M164" i="4"/>
  <c r="F162" i="2" s="1"/>
  <c r="M147" i="4"/>
  <c r="F145" i="2" s="1"/>
  <c r="M112" i="4"/>
  <c r="F110" i="2" s="1"/>
  <c r="M48" i="4"/>
  <c r="F46" i="2" s="1"/>
  <c r="M37" i="4"/>
  <c r="F35" i="2" s="1"/>
  <c r="M20" i="4"/>
  <c r="F18" i="2" s="1"/>
  <c r="M347" i="4"/>
  <c r="F345" i="2" s="1"/>
  <c r="M341" i="4"/>
  <c r="F339" i="2" s="1"/>
  <c r="M271" i="4"/>
  <c r="F269" i="2" s="1"/>
  <c r="M172" i="4"/>
  <c r="F170" i="2" s="1"/>
  <c r="M160" i="4"/>
  <c r="F158" i="2" s="1"/>
  <c r="M92" i="4"/>
  <c r="F90" i="2" s="1"/>
  <c r="M85" i="4"/>
  <c r="F83" i="2" s="1"/>
  <c r="M77" i="4"/>
  <c r="F75" i="2" s="1"/>
  <c r="M66" i="4"/>
  <c r="F64" i="2" s="1"/>
  <c r="M62" i="4"/>
  <c r="F60" i="2" s="1"/>
  <c r="M27" i="4"/>
  <c r="F25" i="2" s="1"/>
  <c r="M314" i="4"/>
  <c r="F312" i="2" s="1"/>
  <c r="M225" i="4"/>
  <c r="F223" i="2" s="1"/>
  <c r="M198" i="4"/>
  <c r="F196" i="2" s="1"/>
  <c r="M168" i="4"/>
  <c r="F166" i="2" s="1"/>
  <c r="M155" i="4"/>
  <c r="F153" i="2" s="1"/>
  <c r="M326" i="4"/>
  <c r="F324" i="2" s="1"/>
  <c r="M307" i="4"/>
  <c r="F305" i="2" s="1"/>
  <c r="M265" i="4"/>
  <c r="F263" i="2" s="1"/>
  <c r="M229" i="4"/>
  <c r="F227" i="2" s="1"/>
  <c r="M180" i="4"/>
  <c r="F178" i="2" s="1"/>
  <c r="M251" i="4"/>
  <c r="F249" i="2" s="1"/>
  <c r="M216" i="4"/>
  <c r="F214" i="2" s="1"/>
  <c r="M345" i="4"/>
  <c r="F343" i="2" s="1"/>
  <c r="M189" i="4"/>
  <c r="F187" i="2" s="1"/>
  <c r="M352" i="4"/>
  <c r="F350" i="2" s="1"/>
  <c r="M313" i="4"/>
  <c r="F311" i="2" s="1"/>
  <c r="M306" i="4"/>
  <c r="F304" i="2" s="1"/>
  <c r="M275" i="4"/>
  <c r="F273" i="2" s="1"/>
  <c r="M242" i="4"/>
  <c r="F240" i="2" s="1"/>
  <c r="M269" i="4"/>
  <c r="F267" i="2" s="1"/>
  <c r="M259" i="4"/>
  <c r="F257" i="2" s="1"/>
  <c r="M232" i="4"/>
  <c r="F230" i="2" s="1"/>
  <c r="M201" i="4"/>
  <c r="F199" i="2" s="1"/>
  <c r="M193" i="4"/>
  <c r="F191" i="2" s="1"/>
  <c r="M22" i="4"/>
  <c r="F20" i="2" s="1"/>
  <c r="M14" i="4"/>
  <c r="F12" i="2" s="1"/>
  <c r="M144" i="4"/>
  <c r="F142" i="2" s="1"/>
  <c r="M114" i="4"/>
  <c r="F112" i="2" s="1"/>
  <c r="M133" i="4"/>
  <c r="F131" i="2" s="1"/>
  <c r="M109" i="4"/>
  <c r="F107" i="2" s="1"/>
  <c r="M51" i="4"/>
  <c r="F49" i="2" s="1"/>
  <c r="M33" i="4"/>
  <c r="F31" i="2" s="1"/>
  <c r="M304" i="4"/>
  <c r="F302" i="2" s="1"/>
  <c r="M123" i="4"/>
  <c r="F121" i="2" s="1"/>
  <c r="M293" i="4"/>
  <c r="F291" i="2" s="1"/>
  <c r="M192" i="4"/>
  <c r="F190" i="2" s="1"/>
  <c r="M166" i="4"/>
  <c r="F164" i="2" s="1"/>
  <c r="M148" i="4"/>
  <c r="F146" i="2" s="1"/>
  <c r="M118" i="4"/>
  <c r="F116" i="2" s="1"/>
  <c r="M25" i="4"/>
  <c r="F23" i="2" s="1"/>
  <c r="M21" i="4"/>
  <c r="F19" i="2" s="1"/>
  <c r="M132" i="4"/>
  <c r="F130" i="2" s="1"/>
  <c r="M69" i="4"/>
  <c r="F67" i="2" s="1"/>
  <c r="M64" i="4"/>
  <c r="F62" i="2" s="1"/>
  <c r="M54" i="4"/>
  <c r="F52" i="2" s="1"/>
  <c r="M36" i="4"/>
  <c r="F34" i="2" s="1"/>
  <c r="M73" i="4"/>
  <c r="F71" i="2" s="1"/>
  <c r="M40" i="4"/>
  <c r="F38" i="2" s="1"/>
  <c r="M325" i="4"/>
  <c r="F323" i="2" s="1"/>
  <c r="M195" i="4"/>
  <c r="F193" i="2" s="1"/>
  <c r="M299" i="4"/>
  <c r="F297" i="2" s="1"/>
  <c r="M202" i="4"/>
  <c r="F200" i="2" s="1"/>
  <c r="M130" i="4"/>
  <c r="F128" i="2" s="1"/>
  <c r="M115" i="4"/>
  <c r="F113" i="2" s="1"/>
  <c r="M106" i="4"/>
  <c r="F104" i="2" s="1"/>
  <c r="M82" i="4"/>
  <c r="F80" i="2" s="1"/>
  <c r="M57" i="4"/>
  <c r="F55" i="2" s="1"/>
  <c r="M169" i="4"/>
  <c r="F167" i="2" s="1"/>
  <c r="M140" i="4"/>
  <c r="F138" i="2" s="1"/>
  <c r="M110" i="4"/>
  <c r="F108" i="2" s="1"/>
  <c r="M76" i="4"/>
  <c r="F74" i="2" s="1"/>
  <c r="M29" i="4"/>
  <c r="F27" i="2" s="1"/>
  <c r="M34" i="4"/>
  <c r="F32" i="2" s="1"/>
  <c r="M45" i="4"/>
  <c r="F43" i="2" s="1"/>
  <c r="M83" i="4"/>
  <c r="F81" i="2" s="1"/>
  <c r="M88" i="4"/>
  <c r="F86" i="2" s="1"/>
  <c r="M99" i="4"/>
  <c r="F97" i="2" s="1"/>
  <c r="M157" i="4"/>
  <c r="F155" i="2" s="1"/>
  <c r="U154" i="3"/>
  <c r="U168" i="3"/>
  <c r="U171" i="3"/>
  <c r="U174" i="3"/>
  <c r="U198" i="3"/>
  <c r="U257" i="3"/>
  <c r="U291" i="3"/>
  <c r="P19" i="4"/>
  <c r="U17" i="2" s="1"/>
  <c r="P65" i="4"/>
  <c r="U63" i="2" s="1"/>
  <c r="M210" i="4"/>
  <c r="F208" i="2" s="1"/>
  <c r="M16" i="4"/>
  <c r="F14" i="2" s="1"/>
  <c r="P39" i="4"/>
  <c r="U37" i="2" s="1"/>
  <c r="M131" i="4"/>
  <c r="F129" i="2" s="1"/>
  <c r="M137" i="4"/>
  <c r="F135" i="2" s="1"/>
  <c r="M150" i="4"/>
  <c r="F148" i="2" s="1"/>
  <c r="U104" i="3"/>
  <c r="U126" i="3"/>
  <c r="U192" i="3"/>
  <c r="U208" i="3"/>
  <c r="U221" i="3"/>
  <c r="U237" i="3"/>
  <c r="U275" i="3"/>
  <c r="U295" i="3"/>
  <c r="U298" i="3"/>
  <c r="P347" i="4"/>
  <c r="U345" i="2" s="1"/>
  <c r="P339" i="4"/>
  <c r="U337" i="2" s="1"/>
  <c r="P331" i="4"/>
  <c r="U329" i="2" s="1"/>
  <c r="P323" i="4"/>
  <c r="U321" i="2" s="1"/>
  <c r="P315" i="4"/>
  <c r="U313" i="2" s="1"/>
  <c r="P307" i="4"/>
  <c r="U305" i="2" s="1"/>
  <c r="P350" i="4"/>
  <c r="U348" i="2" s="1"/>
  <c r="P337" i="4"/>
  <c r="U335" i="2" s="1"/>
  <c r="P324" i="4"/>
  <c r="U322" i="2" s="1"/>
  <c r="P314" i="4"/>
  <c r="U312" i="2" s="1"/>
  <c r="P289" i="4"/>
  <c r="U287" i="2" s="1"/>
  <c r="P271" i="4"/>
  <c r="U269" i="2" s="1"/>
  <c r="P353" i="4"/>
  <c r="U351" i="2" s="1"/>
  <c r="P340" i="4"/>
  <c r="U338" i="2" s="1"/>
  <c r="P330" i="4"/>
  <c r="U328" i="2" s="1"/>
  <c r="P320" i="4"/>
  <c r="U318" i="2" s="1"/>
  <c r="P265" i="4"/>
  <c r="U263" i="2" s="1"/>
  <c r="P346" i="4"/>
  <c r="U344" i="2" s="1"/>
  <c r="P335" i="4"/>
  <c r="U333" i="2" s="1"/>
  <c r="P305" i="4"/>
  <c r="U303" i="2" s="1"/>
  <c r="P298" i="4"/>
  <c r="U296" i="2" s="1"/>
  <c r="P267" i="4"/>
  <c r="U265" i="2" s="1"/>
  <c r="P209" i="4"/>
  <c r="U207" i="2" s="1"/>
  <c r="P179" i="4"/>
  <c r="U177" i="2" s="1"/>
  <c r="P162" i="4"/>
  <c r="U160" i="2" s="1"/>
  <c r="P142" i="4"/>
  <c r="U140" i="2" s="1"/>
  <c r="P125" i="4"/>
  <c r="U123" i="2" s="1"/>
  <c r="P108" i="4"/>
  <c r="U106" i="2" s="1"/>
  <c r="P105" i="4"/>
  <c r="U103" i="2" s="1"/>
  <c r="P88" i="4"/>
  <c r="U86" i="2" s="1"/>
  <c r="P71" i="4"/>
  <c r="U69" i="2" s="1"/>
  <c r="P51" i="4"/>
  <c r="U49" i="2" s="1"/>
  <c r="P342" i="4"/>
  <c r="U340" i="2" s="1"/>
  <c r="P316" i="4"/>
  <c r="U314" i="2" s="1"/>
  <c r="P312" i="4"/>
  <c r="U310" i="2" s="1"/>
  <c r="P294" i="4"/>
  <c r="U292" i="2" s="1"/>
  <c r="P284" i="4"/>
  <c r="U282" i="2" s="1"/>
  <c r="P277" i="4"/>
  <c r="U275" i="2" s="1"/>
  <c r="P270" i="4"/>
  <c r="U268" i="2" s="1"/>
  <c r="P354" i="4"/>
  <c r="U352" i="2" s="1"/>
  <c r="P327" i="4"/>
  <c r="U325" i="2" s="1"/>
  <c r="P301" i="4"/>
  <c r="U299" i="2" s="1"/>
  <c r="P233" i="4"/>
  <c r="U231" i="2" s="1"/>
  <c r="P173" i="4"/>
  <c r="U171" i="2" s="1"/>
  <c r="P156" i="4"/>
  <c r="U154" i="2" s="1"/>
  <c r="P153" i="4"/>
  <c r="U151" i="2" s="1"/>
  <c r="P136" i="4"/>
  <c r="U134" i="2" s="1"/>
  <c r="P119" i="4"/>
  <c r="U117" i="2" s="1"/>
  <c r="P99" i="4"/>
  <c r="U97" i="2" s="1"/>
  <c r="P82" i="4"/>
  <c r="U80" i="2" s="1"/>
  <c r="P62" i="4"/>
  <c r="U60" i="2" s="1"/>
  <c r="P338" i="4"/>
  <c r="U336" i="2" s="1"/>
  <c r="P287" i="4"/>
  <c r="U285" i="2" s="1"/>
  <c r="P280" i="4"/>
  <c r="U278" i="2" s="1"/>
  <c r="P273" i="4"/>
  <c r="U271" i="2" s="1"/>
  <c r="P254" i="4"/>
  <c r="U252" i="2" s="1"/>
  <c r="P251" i="4"/>
  <c r="U249" i="2" s="1"/>
  <c r="P248" i="4"/>
  <c r="U246" i="2" s="1"/>
  <c r="P245" i="4"/>
  <c r="U243" i="2" s="1"/>
  <c r="P242" i="4"/>
  <c r="U240" i="2" s="1"/>
  <c r="P239" i="4"/>
  <c r="U237" i="2" s="1"/>
  <c r="P236" i="4"/>
  <c r="U234" i="2" s="1"/>
  <c r="P190" i="4"/>
  <c r="U188" i="2" s="1"/>
  <c r="P187" i="4"/>
  <c r="U185" i="2" s="1"/>
  <c r="P170" i="4"/>
  <c r="U168" i="2" s="1"/>
  <c r="P150" i="4"/>
  <c r="U148" i="2" s="1"/>
  <c r="P349" i="4"/>
  <c r="U347" i="2" s="1"/>
  <c r="P334" i="4"/>
  <c r="U332" i="2" s="1"/>
  <c r="P319" i="4"/>
  <c r="U317" i="2" s="1"/>
  <c r="P308" i="4"/>
  <c r="U306" i="2" s="1"/>
  <c r="P304" i="4"/>
  <c r="U302" i="2" s="1"/>
  <c r="P297" i="4"/>
  <c r="U295" i="2" s="1"/>
  <c r="P257" i="4"/>
  <c r="U255" i="2" s="1"/>
  <c r="P193" i="4"/>
  <c r="U191" i="2" s="1"/>
  <c r="P184" i="4"/>
  <c r="U182" i="2" s="1"/>
  <c r="P167" i="4"/>
  <c r="U165" i="2" s="1"/>
  <c r="P147" i="4"/>
  <c r="U145" i="2" s="1"/>
  <c r="P130" i="4"/>
  <c r="U128" i="2" s="1"/>
  <c r="P110" i="4"/>
  <c r="U108" i="2" s="1"/>
  <c r="P343" i="4"/>
  <c r="U341" i="2" s="1"/>
  <c r="P328" i="4"/>
  <c r="U326" i="2" s="1"/>
  <c r="P292" i="4"/>
  <c r="U290" i="2" s="1"/>
  <c r="P282" i="4"/>
  <c r="U280" i="2" s="1"/>
  <c r="P272" i="4"/>
  <c r="U270" i="2" s="1"/>
  <c r="P268" i="4"/>
  <c r="U266" i="2" s="1"/>
  <c r="P256" i="4"/>
  <c r="U254" i="2" s="1"/>
  <c r="P249" i="4"/>
  <c r="U247" i="2" s="1"/>
  <c r="P222" i="4"/>
  <c r="U220" i="2" s="1"/>
  <c r="P203" i="4"/>
  <c r="U201" i="2" s="1"/>
  <c r="P199" i="4"/>
  <c r="U197" i="2" s="1"/>
  <c r="P177" i="4"/>
  <c r="U175" i="2" s="1"/>
  <c r="P134" i="4"/>
  <c r="U132" i="2" s="1"/>
  <c r="P32" i="4"/>
  <c r="U30" i="2" s="1"/>
  <c r="P15" i="4"/>
  <c r="U13" i="2" s="1"/>
  <c r="P348" i="4"/>
  <c r="U346" i="2" s="1"/>
  <c r="P322" i="4"/>
  <c r="U320" i="2" s="1"/>
  <c r="P317" i="4"/>
  <c r="U315" i="2" s="1"/>
  <c r="P296" i="4"/>
  <c r="U294" i="2" s="1"/>
  <c r="P306" i="4"/>
  <c r="U304" i="2" s="1"/>
  <c r="P276" i="4"/>
  <c r="U274" i="2" s="1"/>
  <c r="P263" i="4"/>
  <c r="U261" i="2" s="1"/>
  <c r="P229" i="4"/>
  <c r="U227" i="2" s="1"/>
  <c r="P218" i="4"/>
  <c r="U216" i="2" s="1"/>
  <c r="P188" i="4"/>
  <c r="U186" i="2" s="1"/>
  <c r="P144" i="4"/>
  <c r="U142" i="2" s="1"/>
  <c r="P137" i="4"/>
  <c r="U135" i="2" s="1"/>
  <c r="P113" i="4"/>
  <c r="U111" i="2" s="1"/>
  <c r="P100" i="4"/>
  <c r="U98" i="2" s="1"/>
  <c r="P93" i="4"/>
  <c r="U91" i="2" s="1"/>
  <c r="P90" i="4"/>
  <c r="U88" i="2" s="1"/>
  <c r="P26" i="4"/>
  <c r="U24" i="2" s="1"/>
  <c r="P352" i="4"/>
  <c r="U350" i="2" s="1"/>
  <c r="P326" i="4"/>
  <c r="U324" i="2" s="1"/>
  <c r="P311" i="4"/>
  <c r="U309" i="2" s="1"/>
  <c r="P291" i="4"/>
  <c r="U289" i="2" s="1"/>
  <c r="P286" i="4"/>
  <c r="U284" i="2" s="1"/>
  <c r="P259" i="4"/>
  <c r="U257" i="2" s="1"/>
  <c r="P237" i="4"/>
  <c r="U235" i="2" s="1"/>
  <c r="P210" i="4"/>
  <c r="U208" i="2" s="1"/>
  <c r="P206" i="4"/>
  <c r="U204" i="2" s="1"/>
  <c r="P202" i="4"/>
  <c r="U200" i="2" s="1"/>
  <c r="P148" i="4"/>
  <c r="U146" i="2" s="1"/>
  <c r="P120" i="4"/>
  <c r="U118" i="2" s="1"/>
  <c r="P103" i="4"/>
  <c r="U101" i="2" s="1"/>
  <c r="P96" i="4"/>
  <c r="U94" i="2" s="1"/>
  <c r="P74" i="4"/>
  <c r="U72" i="2" s="1"/>
  <c r="P23" i="4"/>
  <c r="U21" i="2" s="1"/>
  <c r="P336" i="4"/>
  <c r="U334" i="2" s="1"/>
  <c r="P279" i="4"/>
  <c r="U277" i="2" s="1"/>
  <c r="P191" i="4"/>
  <c r="U189" i="2" s="1"/>
  <c r="P169" i="4"/>
  <c r="U167" i="2" s="1"/>
  <c r="P157" i="4"/>
  <c r="U155" i="2" s="1"/>
  <c r="P109" i="4"/>
  <c r="U107" i="2" s="1"/>
  <c r="P101" i="4"/>
  <c r="U99" i="2" s="1"/>
  <c r="P97" i="4"/>
  <c r="U95" i="2" s="1"/>
  <c r="P38" i="4"/>
  <c r="U36" i="2" s="1"/>
  <c r="P31" i="4"/>
  <c r="U29" i="2" s="1"/>
  <c r="P285" i="4"/>
  <c r="U283" i="2" s="1"/>
  <c r="P258" i="4"/>
  <c r="U256" i="2" s="1"/>
  <c r="P240" i="4"/>
  <c r="U238" i="2" s="1"/>
  <c r="P235" i="4"/>
  <c r="U233" i="2" s="1"/>
  <c r="P231" i="4"/>
  <c r="U229" i="2" s="1"/>
  <c r="P200" i="4"/>
  <c r="U198" i="2" s="1"/>
  <c r="P195" i="4"/>
  <c r="U193" i="2" s="1"/>
  <c r="P182" i="4"/>
  <c r="U180" i="2" s="1"/>
  <c r="P165" i="4"/>
  <c r="U163" i="2" s="1"/>
  <c r="P140" i="4"/>
  <c r="U138" i="2" s="1"/>
  <c r="P132" i="4"/>
  <c r="U130" i="2" s="1"/>
  <c r="P116" i="4"/>
  <c r="U114" i="2" s="1"/>
  <c r="P52" i="4"/>
  <c r="U50" i="2" s="1"/>
  <c r="P45" i="4"/>
  <c r="U43" i="2" s="1"/>
  <c r="P21" i="4"/>
  <c r="U19" i="2" s="1"/>
  <c r="P303" i="4"/>
  <c r="U301" i="2" s="1"/>
  <c r="P290" i="4"/>
  <c r="U288" i="2" s="1"/>
  <c r="P262" i="4"/>
  <c r="U260" i="2" s="1"/>
  <c r="P217" i="4"/>
  <c r="U215" i="2" s="1"/>
  <c r="P208" i="4"/>
  <c r="U206" i="2" s="1"/>
  <c r="P186" i="4"/>
  <c r="U184" i="2" s="1"/>
  <c r="P89" i="4"/>
  <c r="U87" i="2" s="1"/>
  <c r="P78" i="4"/>
  <c r="U76" i="2" s="1"/>
  <c r="P70" i="4"/>
  <c r="U68" i="2" s="1"/>
  <c r="P63" i="4"/>
  <c r="U61" i="2" s="1"/>
  <c r="P59" i="4"/>
  <c r="U57" i="2" s="1"/>
  <c r="P55" i="4"/>
  <c r="U53" i="2" s="1"/>
  <c r="P34" i="4"/>
  <c r="U32" i="2" s="1"/>
  <c r="P17" i="4"/>
  <c r="U15" i="2" s="1"/>
  <c r="P253" i="4"/>
  <c r="U251" i="2" s="1"/>
  <c r="P329" i="4"/>
  <c r="U327" i="2" s="1"/>
  <c r="P266" i="4"/>
  <c r="U264" i="2" s="1"/>
  <c r="P341" i="4"/>
  <c r="U339" i="2" s="1"/>
  <c r="P309" i="4"/>
  <c r="U307" i="2" s="1"/>
  <c r="P278" i="4"/>
  <c r="U276" i="2" s="1"/>
  <c r="P230" i="4"/>
  <c r="U228" i="2" s="1"/>
  <c r="P221" i="4"/>
  <c r="U219" i="2" s="1"/>
  <c r="P181" i="4"/>
  <c r="U179" i="2" s="1"/>
  <c r="P164" i="4"/>
  <c r="U162" i="2" s="1"/>
  <c r="P160" i="4"/>
  <c r="U158" i="2" s="1"/>
  <c r="P104" i="4"/>
  <c r="U102" i="2" s="1"/>
  <c r="P85" i="4"/>
  <c r="U83" i="2" s="1"/>
  <c r="P66" i="4"/>
  <c r="U64" i="2" s="1"/>
  <c r="P198" i="4"/>
  <c r="U196" i="2" s="1"/>
  <c r="P176" i="4"/>
  <c r="U174" i="2" s="1"/>
  <c r="P172" i="4"/>
  <c r="U170" i="2" s="1"/>
  <c r="P139" i="4"/>
  <c r="U137" i="2" s="1"/>
  <c r="P135" i="4"/>
  <c r="U133" i="2" s="1"/>
  <c r="P123" i="4"/>
  <c r="U121" i="2" s="1"/>
  <c r="P115" i="4"/>
  <c r="U113" i="2" s="1"/>
  <c r="P92" i="4"/>
  <c r="U90" i="2" s="1"/>
  <c r="P81" i="4"/>
  <c r="U79" i="2" s="1"/>
  <c r="P77" i="4"/>
  <c r="U75" i="2" s="1"/>
  <c r="P73" i="4"/>
  <c r="U71" i="2" s="1"/>
  <c r="P58" i="4"/>
  <c r="U56" i="2" s="1"/>
  <c r="P302" i="4"/>
  <c r="U300" i="2" s="1"/>
  <c r="P283" i="4"/>
  <c r="U281" i="2" s="1"/>
  <c r="P252" i="4"/>
  <c r="U250" i="2" s="1"/>
  <c r="P225" i="4"/>
  <c r="U223" i="2" s="1"/>
  <c r="P194" i="4"/>
  <c r="U192" i="2" s="1"/>
  <c r="P168" i="4"/>
  <c r="U166" i="2" s="1"/>
  <c r="P155" i="4"/>
  <c r="U153" i="2" s="1"/>
  <c r="P143" i="4"/>
  <c r="U141" i="2" s="1"/>
  <c r="P131" i="4"/>
  <c r="U129" i="2" s="1"/>
  <c r="P127" i="4"/>
  <c r="U125" i="2" s="1"/>
  <c r="P40" i="4"/>
  <c r="U38" i="2" s="1"/>
  <c r="P13" i="4"/>
  <c r="U11" i="2" s="1"/>
  <c r="P321" i="4"/>
  <c r="U319" i="2" s="1"/>
  <c r="P295" i="4"/>
  <c r="U293" i="2" s="1"/>
  <c r="P243" i="4"/>
  <c r="U241" i="2" s="1"/>
  <c r="P234" i="4"/>
  <c r="U232" i="2" s="1"/>
  <c r="P216" i="4"/>
  <c r="U214" i="2" s="1"/>
  <c r="P185" i="4"/>
  <c r="U183" i="2" s="1"/>
  <c r="P180" i="4"/>
  <c r="U178" i="2" s="1"/>
  <c r="P151" i="4"/>
  <c r="U149" i="2" s="1"/>
  <c r="P54" i="4"/>
  <c r="U52" i="2" s="1"/>
  <c r="P44" i="4"/>
  <c r="U42" i="2" s="1"/>
  <c r="P33" i="4"/>
  <c r="U31" i="2" s="1"/>
  <c r="P300" i="4"/>
  <c r="U298" i="2" s="1"/>
  <c r="P261" i="4"/>
  <c r="U259" i="2" s="1"/>
  <c r="P247" i="4"/>
  <c r="U245" i="2" s="1"/>
  <c r="P238" i="4"/>
  <c r="U236" i="2" s="1"/>
  <c r="P220" i="4"/>
  <c r="U218" i="2" s="1"/>
  <c r="P212" i="4"/>
  <c r="U210" i="2" s="1"/>
  <c r="P207" i="4"/>
  <c r="U205" i="2" s="1"/>
  <c r="P189" i="4"/>
  <c r="U187" i="2" s="1"/>
  <c r="P159" i="4"/>
  <c r="U157" i="2" s="1"/>
  <c r="P345" i="4"/>
  <c r="U343" i="2" s="1"/>
  <c r="P333" i="4"/>
  <c r="U331" i="2" s="1"/>
  <c r="P275" i="4"/>
  <c r="U273" i="2" s="1"/>
  <c r="P211" i="4"/>
  <c r="U209" i="2" s="1"/>
  <c r="P175" i="4"/>
  <c r="U173" i="2" s="1"/>
  <c r="P163" i="4"/>
  <c r="U161" i="2" s="1"/>
  <c r="P146" i="4"/>
  <c r="U144" i="2" s="1"/>
  <c r="P138" i="4"/>
  <c r="U136" i="2" s="1"/>
  <c r="P313" i="4"/>
  <c r="U311" i="2" s="1"/>
  <c r="P288" i="4"/>
  <c r="U286" i="2" s="1"/>
  <c r="P224" i="4"/>
  <c r="U222" i="2" s="1"/>
  <c r="P332" i="4"/>
  <c r="U330" i="2" s="1"/>
  <c r="P269" i="4"/>
  <c r="U267" i="2" s="1"/>
  <c r="P260" i="4"/>
  <c r="U258" i="2" s="1"/>
  <c r="P255" i="4"/>
  <c r="U253" i="2" s="1"/>
  <c r="P232" i="4"/>
  <c r="U230" i="2" s="1"/>
  <c r="P197" i="4"/>
  <c r="U195" i="2" s="1"/>
  <c r="P154" i="4"/>
  <c r="U152" i="2" s="1"/>
  <c r="P325" i="4"/>
  <c r="U323" i="2" s="1"/>
  <c r="P299" i="4"/>
  <c r="U297" i="2" s="1"/>
  <c r="P293" i="4"/>
  <c r="U291" i="2" s="1"/>
  <c r="P281" i="4"/>
  <c r="U279" i="2" s="1"/>
  <c r="P264" i="4"/>
  <c r="U262" i="2" s="1"/>
  <c r="P344" i="4"/>
  <c r="U342" i="2" s="1"/>
  <c r="P250" i="4"/>
  <c r="U248" i="2" s="1"/>
  <c r="P318" i="4"/>
  <c r="U316" i="2" s="1"/>
  <c r="P241" i="4"/>
  <c r="U239" i="2" s="1"/>
  <c r="P223" i="4"/>
  <c r="U221" i="2" s="1"/>
  <c r="P214" i="4"/>
  <c r="U212" i="2" s="1"/>
  <c r="P196" i="4"/>
  <c r="U194" i="2" s="1"/>
  <c r="P351" i="4"/>
  <c r="U349" i="2" s="1"/>
  <c r="P228" i="4"/>
  <c r="U226" i="2" s="1"/>
  <c r="P124" i="4"/>
  <c r="U122" i="2" s="1"/>
  <c r="P80" i="4"/>
  <c r="U78" i="2" s="1"/>
  <c r="P75" i="4"/>
  <c r="U73" i="2" s="1"/>
  <c r="P37" i="4"/>
  <c r="U35" i="2" s="1"/>
  <c r="P213" i="4"/>
  <c r="U211" i="2" s="1"/>
  <c r="P149" i="4"/>
  <c r="U147" i="2" s="1"/>
  <c r="P118" i="4"/>
  <c r="U116" i="2" s="1"/>
  <c r="P94" i="4"/>
  <c r="U92" i="2" s="1"/>
  <c r="P227" i="4"/>
  <c r="U225" i="2" s="1"/>
  <c r="P205" i="4"/>
  <c r="U203" i="2" s="1"/>
  <c r="P192" i="4"/>
  <c r="U190" i="2" s="1"/>
  <c r="P166" i="4"/>
  <c r="U164" i="2" s="1"/>
  <c r="P128" i="4"/>
  <c r="U126" i="2" s="1"/>
  <c r="P98" i="4"/>
  <c r="U96" i="2" s="1"/>
  <c r="P84" i="4"/>
  <c r="U82" i="2" s="1"/>
  <c r="P60" i="4"/>
  <c r="U58" i="2" s="1"/>
  <c r="P46" i="4"/>
  <c r="U44" i="2" s="1"/>
  <c r="P219" i="4"/>
  <c r="U217" i="2" s="1"/>
  <c r="P178" i="4"/>
  <c r="U176" i="2" s="1"/>
  <c r="P102" i="4"/>
  <c r="U100" i="2" s="1"/>
  <c r="P79" i="4"/>
  <c r="U77" i="2" s="1"/>
  <c r="P41" i="4"/>
  <c r="U39" i="2" s="1"/>
  <c r="P36" i="4"/>
  <c r="U34" i="2" s="1"/>
  <c r="P246" i="4"/>
  <c r="U244" i="2" s="1"/>
  <c r="P226" i="4"/>
  <c r="U224" i="2" s="1"/>
  <c r="P171" i="4"/>
  <c r="U169" i="2" s="1"/>
  <c r="P204" i="4"/>
  <c r="U202" i="2" s="1"/>
  <c r="P158" i="4"/>
  <c r="U156" i="2" s="1"/>
  <c r="P117" i="4"/>
  <c r="U115" i="2" s="1"/>
  <c r="P28" i="4"/>
  <c r="U26" i="2" s="1"/>
  <c r="P24" i="4"/>
  <c r="U22" i="2" s="1"/>
  <c r="P183" i="4"/>
  <c r="U181" i="2" s="1"/>
  <c r="P152" i="4"/>
  <c r="U150" i="2" s="1"/>
  <c r="P87" i="4"/>
  <c r="U85" i="2" s="1"/>
  <c r="P68" i="4"/>
  <c r="U66" i="2" s="1"/>
  <c r="P141" i="4"/>
  <c r="U139" i="2" s="1"/>
  <c r="P126" i="4"/>
  <c r="U124" i="2" s="1"/>
  <c r="P244" i="4"/>
  <c r="U242" i="2" s="1"/>
  <c r="P145" i="4"/>
  <c r="U143" i="2" s="1"/>
  <c r="P95" i="4"/>
  <c r="U93" i="2" s="1"/>
  <c r="P61" i="4"/>
  <c r="U59" i="2" s="1"/>
  <c r="P43" i="4"/>
  <c r="U41" i="2" s="1"/>
  <c r="P30" i="4"/>
  <c r="U28" i="2" s="1"/>
  <c r="P215" i="4"/>
  <c r="U213" i="2" s="1"/>
  <c r="P201" i="4"/>
  <c r="U199" i="2" s="1"/>
  <c r="M30" i="4"/>
  <c r="F28" i="2" s="1"/>
  <c r="P50" i="4"/>
  <c r="U48" i="2" s="1"/>
  <c r="M61" i="4"/>
  <c r="F59" i="2" s="1"/>
  <c r="P83" i="4"/>
  <c r="U81" i="2" s="1"/>
  <c r="M187" i="4"/>
  <c r="F185" i="2" s="1"/>
  <c r="U328" i="3"/>
  <c r="U311" i="3"/>
  <c r="U296" i="3"/>
  <c r="U279" i="3"/>
  <c r="J292" i="2" s="1"/>
  <c r="U264" i="3"/>
  <c r="J276" i="2" s="1"/>
  <c r="U247" i="3"/>
  <c r="U232" i="3"/>
  <c r="U332" i="3"/>
  <c r="U315" i="3"/>
  <c r="U300" i="3"/>
  <c r="U283" i="3"/>
  <c r="U268" i="3"/>
  <c r="U251" i="3"/>
  <c r="U236" i="3"/>
  <c r="U334" i="3"/>
  <c r="U317" i="3"/>
  <c r="U302" i="3"/>
  <c r="U285" i="3"/>
  <c r="U270" i="3"/>
  <c r="U253" i="3"/>
  <c r="J265" i="2" s="1"/>
  <c r="U238" i="3"/>
  <c r="U301" i="3"/>
  <c r="U281" i="3"/>
  <c r="U259" i="3"/>
  <c r="U254" i="3"/>
  <c r="U244" i="3"/>
  <c r="U234" i="3"/>
  <c r="U227" i="3"/>
  <c r="U218" i="3"/>
  <c r="U211" i="3"/>
  <c r="U202" i="3"/>
  <c r="U195" i="3"/>
  <c r="U180" i="3"/>
  <c r="U165" i="3"/>
  <c r="U148" i="3"/>
  <c r="U133" i="3"/>
  <c r="U116" i="3"/>
  <c r="U303" i="3"/>
  <c r="U293" i="3"/>
  <c r="U278" i="3"/>
  <c r="U256" i="3"/>
  <c r="U222" i="3"/>
  <c r="U215" i="3"/>
  <c r="U206" i="3"/>
  <c r="U199" i="3"/>
  <c r="U188" i="3"/>
  <c r="U173" i="3"/>
  <c r="U156" i="3"/>
  <c r="U141" i="3"/>
  <c r="U124" i="3"/>
  <c r="U109" i="3"/>
  <c r="U316" i="3"/>
  <c r="U289" i="3"/>
  <c r="J302" i="2" s="1"/>
  <c r="U248" i="3"/>
  <c r="U240" i="3"/>
  <c r="U212" i="3"/>
  <c r="U159" i="3"/>
  <c r="U119" i="3"/>
  <c r="U112" i="3"/>
  <c r="U92" i="3"/>
  <c r="U77" i="3"/>
  <c r="U60" i="3"/>
  <c r="U45" i="3"/>
  <c r="U28" i="3"/>
  <c r="U13" i="3"/>
  <c r="U324" i="3"/>
  <c r="U305" i="3"/>
  <c r="U294" i="3"/>
  <c r="U267" i="3"/>
  <c r="U219" i="3"/>
  <c r="U209" i="3"/>
  <c r="U204" i="3"/>
  <c r="U194" i="3"/>
  <c r="U175" i="3"/>
  <c r="U321" i="3"/>
  <c r="U318" i="3"/>
  <c r="U280" i="3"/>
  <c r="U250" i="3"/>
  <c r="U245" i="3"/>
  <c r="U242" i="3"/>
  <c r="J253" i="2" s="1"/>
  <c r="U229" i="3"/>
  <c r="U201" i="3"/>
  <c r="U189" i="3"/>
  <c r="U177" i="3"/>
  <c r="U149" i="3"/>
  <c r="U142" i="3"/>
  <c r="U331" i="3"/>
  <c r="J349" i="2" s="1"/>
  <c r="U326" i="3"/>
  <c r="U312" i="3"/>
  <c r="U288" i="3"/>
  <c r="U272" i="3"/>
  <c r="U261" i="3"/>
  <c r="U226" i="3"/>
  <c r="U216" i="3"/>
  <c r="J224" i="2" s="1"/>
  <c r="U196" i="3"/>
  <c r="U191" i="3"/>
  <c r="U151" i="3"/>
  <c r="U144" i="3"/>
  <c r="U111" i="3"/>
  <c r="U89" i="3"/>
  <c r="U72" i="3"/>
  <c r="U57" i="3"/>
  <c r="U40" i="3"/>
  <c r="U25" i="3"/>
  <c r="U330" i="3"/>
  <c r="U306" i="3"/>
  <c r="U260" i="3"/>
  <c r="U225" i="3"/>
  <c r="U220" i="3"/>
  <c r="U210" i="3"/>
  <c r="U200" i="3"/>
  <c r="U183" i="3"/>
  <c r="U176" i="3"/>
  <c r="U143" i="3"/>
  <c r="U129" i="3"/>
  <c r="U122" i="3"/>
  <c r="U108" i="3"/>
  <c r="U101" i="3"/>
  <c r="U19" i="3"/>
  <c r="U26" i="3"/>
  <c r="U52" i="3"/>
  <c r="U66" i="3"/>
  <c r="U87" i="3"/>
  <c r="U160" i="3"/>
  <c r="V330" i="3"/>
  <c r="V313" i="3"/>
  <c r="O329" i="2" s="1"/>
  <c r="V298" i="3"/>
  <c r="V281" i="3"/>
  <c r="V266" i="3"/>
  <c r="V249" i="3"/>
  <c r="V234" i="3"/>
  <c r="V334" i="3"/>
  <c r="O352" i="2" s="1"/>
  <c r="V317" i="3"/>
  <c r="V302" i="3"/>
  <c r="V285" i="3"/>
  <c r="V270" i="3"/>
  <c r="V253" i="3"/>
  <c r="V238" i="3"/>
  <c r="V319" i="3"/>
  <c r="V304" i="3"/>
  <c r="V287" i="3"/>
  <c r="V272" i="3"/>
  <c r="V255" i="3"/>
  <c r="V240" i="3"/>
  <c r="O251" i="2" s="1"/>
  <c r="V333" i="3"/>
  <c r="V328" i="3"/>
  <c r="V291" i="3"/>
  <c r="V286" i="3"/>
  <c r="V276" i="3"/>
  <c r="O289" i="2" s="1"/>
  <c r="V182" i="3"/>
  <c r="V167" i="3"/>
  <c r="V150" i="3"/>
  <c r="V135" i="3"/>
  <c r="V118" i="3"/>
  <c r="V103" i="3"/>
  <c r="V101" i="3"/>
  <c r="V99" i="3"/>
  <c r="V97" i="3"/>
  <c r="V95" i="3"/>
  <c r="V93" i="3"/>
  <c r="O95" i="2" s="1"/>
  <c r="V91" i="3"/>
  <c r="V89" i="3"/>
  <c r="V87" i="3"/>
  <c r="V85" i="3"/>
  <c r="V83" i="3"/>
  <c r="V81" i="3"/>
  <c r="V79" i="3"/>
  <c r="V77" i="3"/>
  <c r="V75" i="3"/>
  <c r="V73" i="3"/>
  <c r="V71" i="3"/>
  <c r="V69" i="3"/>
  <c r="V67" i="3"/>
  <c r="V65" i="3"/>
  <c r="O67" i="2" s="1"/>
  <c r="V63" i="3"/>
  <c r="V61" i="3"/>
  <c r="V59" i="3"/>
  <c r="V57" i="3"/>
  <c r="V55" i="3"/>
  <c r="V53" i="3"/>
  <c r="V51" i="3"/>
  <c r="V49" i="3"/>
  <c r="V47" i="3"/>
  <c r="V45" i="3"/>
  <c r="V43" i="3"/>
  <c r="V41" i="3"/>
  <c r="V39" i="3"/>
  <c r="V37" i="3"/>
  <c r="V35" i="3"/>
  <c r="V33" i="3"/>
  <c r="V31" i="3"/>
  <c r="V29" i="3"/>
  <c r="V27" i="3"/>
  <c r="V25" i="3"/>
  <c r="V23" i="3"/>
  <c r="V21" i="3"/>
  <c r="V19" i="3"/>
  <c r="V17" i="3"/>
  <c r="V15" i="3"/>
  <c r="V13" i="3"/>
  <c r="V325" i="3"/>
  <c r="V315" i="3"/>
  <c r="V310" i="3"/>
  <c r="V288" i="3"/>
  <c r="V268" i="3"/>
  <c r="V248" i="3"/>
  <c r="V241" i="3"/>
  <c r="V231" i="3"/>
  <c r="V190" i="3"/>
  <c r="V175" i="3"/>
  <c r="V158" i="3"/>
  <c r="V143" i="3"/>
  <c r="V126" i="3"/>
  <c r="V111" i="3"/>
  <c r="V273" i="3"/>
  <c r="V262" i="3"/>
  <c r="V232" i="3"/>
  <c r="V187" i="3"/>
  <c r="V173" i="3"/>
  <c r="V166" i="3"/>
  <c r="V147" i="3"/>
  <c r="V94" i="3"/>
  <c r="V62" i="3"/>
  <c r="V30" i="3"/>
  <c r="V329" i="3"/>
  <c r="V299" i="3"/>
  <c r="V237" i="3"/>
  <c r="V224" i="3"/>
  <c r="O233" i="2" s="1"/>
  <c r="V214" i="3"/>
  <c r="V275" i="3"/>
  <c r="V221" i="3"/>
  <c r="V184" i="3"/>
  <c r="V170" i="3"/>
  <c r="V163" i="3"/>
  <c r="V156" i="3"/>
  <c r="V137" i="3"/>
  <c r="V130" i="3"/>
  <c r="V123" i="3"/>
  <c r="O126" i="2" s="1"/>
  <c r="V323" i="3"/>
  <c r="V307" i="3"/>
  <c r="V258" i="3"/>
  <c r="V239" i="3"/>
  <c r="V179" i="3"/>
  <c r="V104" i="3"/>
  <c r="V74" i="3"/>
  <c r="V42" i="3"/>
  <c r="V300" i="3"/>
  <c r="V284" i="3"/>
  <c r="V271" i="3"/>
  <c r="V265" i="3"/>
  <c r="V257" i="3"/>
  <c r="V246" i="3"/>
  <c r="V136" i="3"/>
  <c r="V26" i="3"/>
  <c r="X33" i="3"/>
  <c r="U38" i="3"/>
  <c r="V52" i="3"/>
  <c r="V66" i="3"/>
  <c r="X68" i="3"/>
  <c r="U73" i="3"/>
  <c r="X99" i="3"/>
  <c r="Y101" i="2" s="1"/>
  <c r="V112" i="3"/>
  <c r="U115" i="3"/>
  <c r="X120" i="3"/>
  <c r="X123" i="3"/>
  <c r="X126" i="3"/>
  <c r="U146" i="3"/>
  <c r="X157" i="3"/>
  <c r="V160" i="3"/>
  <c r="U163" i="3"/>
  <c r="X174" i="3"/>
  <c r="V192" i="3"/>
  <c r="O199" i="2" s="1"/>
  <c r="U205" i="3"/>
  <c r="V208" i="3"/>
  <c r="V218" i="3"/>
  <c r="U241" i="3"/>
  <c r="V244" i="3"/>
  <c r="X254" i="3"/>
  <c r="V295" i="3"/>
  <c r="X298" i="3"/>
  <c r="X302" i="3"/>
  <c r="V312" i="3"/>
  <c r="U319" i="3"/>
  <c r="P20" i="4"/>
  <c r="U18" i="2" s="1"/>
  <c r="P25" i="4"/>
  <c r="U23" i="2" s="1"/>
  <c r="M46" i="4"/>
  <c r="F44" i="2" s="1"/>
  <c r="P72" i="4"/>
  <c r="U70" i="2" s="1"/>
  <c r="M101" i="4"/>
  <c r="F99" i="2" s="1"/>
  <c r="P112" i="4"/>
  <c r="U110" i="2" s="1"/>
  <c r="U17" i="3"/>
  <c r="X19" i="3"/>
  <c r="U31" i="3"/>
  <c r="V38" i="3"/>
  <c r="X40" i="3"/>
  <c r="U50" i="3"/>
  <c r="X54" i="3"/>
  <c r="U59" i="3"/>
  <c r="U64" i="3"/>
  <c r="U78" i="3"/>
  <c r="X80" i="3"/>
  <c r="U85" i="3"/>
  <c r="X87" i="3"/>
  <c r="V92" i="3"/>
  <c r="U97" i="3"/>
  <c r="U102" i="3"/>
  <c r="X104" i="3"/>
  <c r="U107" i="3"/>
  <c r="V115" i="3"/>
  <c r="V129" i="3"/>
  <c r="U132" i="3"/>
  <c r="X143" i="3"/>
  <c r="V146" i="3"/>
  <c r="X160" i="3"/>
  <c r="U166" i="3"/>
  <c r="X183" i="3"/>
  <c r="X189" i="3"/>
  <c r="X192" i="3"/>
  <c r="V202" i="3"/>
  <c r="V205" i="3"/>
  <c r="X208" i="3"/>
  <c r="V215" i="3"/>
  <c r="U228" i="3"/>
  <c r="X244" i="3"/>
  <c r="V251" i="3"/>
  <c r="U292" i="3"/>
  <c r="J305" i="2" s="1"/>
  <c r="V306" i="3"/>
  <c r="X309" i="3"/>
  <c r="V316" i="3"/>
  <c r="V326" i="3"/>
  <c r="U333" i="3"/>
  <c r="P16" i="4"/>
  <c r="U14" i="2" s="1"/>
  <c r="M26" i="4"/>
  <c r="F24" i="2" s="1"/>
  <c r="M126" i="4"/>
  <c r="F124" i="2" s="1"/>
  <c r="M158" i="4"/>
  <c r="F156" i="2" s="1"/>
  <c r="X332" i="3"/>
  <c r="Y350" i="2" s="1"/>
  <c r="X317" i="3"/>
  <c r="Y333" i="2" s="1"/>
  <c r="X300" i="3"/>
  <c r="X285" i="3"/>
  <c r="X268" i="3"/>
  <c r="X253" i="3"/>
  <c r="X236" i="3"/>
  <c r="X321" i="3"/>
  <c r="X304" i="3"/>
  <c r="X289" i="3"/>
  <c r="X272" i="3"/>
  <c r="X257" i="3"/>
  <c r="X240" i="3"/>
  <c r="X323" i="3"/>
  <c r="X306" i="3"/>
  <c r="X291" i="3"/>
  <c r="Y304" i="2" s="1"/>
  <c r="X274" i="3"/>
  <c r="X259" i="3"/>
  <c r="X242" i="3"/>
  <c r="X227" i="3"/>
  <c r="X225" i="3"/>
  <c r="X223" i="3"/>
  <c r="X221" i="3"/>
  <c r="X219" i="3"/>
  <c r="X217" i="3"/>
  <c r="X215" i="3"/>
  <c r="X213" i="3"/>
  <c r="X211" i="3"/>
  <c r="X209" i="3"/>
  <c r="X207" i="3"/>
  <c r="X205" i="3"/>
  <c r="X203" i="3"/>
  <c r="X201" i="3"/>
  <c r="X199" i="3"/>
  <c r="X197" i="3"/>
  <c r="X195" i="3"/>
  <c r="X193" i="3"/>
  <c r="X318" i="3"/>
  <c r="X308" i="3"/>
  <c r="X271" i="3"/>
  <c r="X266" i="3"/>
  <c r="X261" i="3"/>
  <c r="X229" i="3"/>
  <c r="X186" i="3"/>
  <c r="X171" i="3"/>
  <c r="X154" i="3"/>
  <c r="X139" i="3"/>
  <c r="X122" i="3"/>
  <c r="X107" i="3"/>
  <c r="X320" i="3"/>
  <c r="X305" i="3"/>
  <c r="X295" i="3"/>
  <c r="X280" i="3"/>
  <c r="X233" i="3"/>
  <c r="X179" i="3"/>
  <c r="X162" i="3"/>
  <c r="X147" i="3"/>
  <c r="X130" i="3"/>
  <c r="X115" i="3"/>
  <c r="X329" i="3"/>
  <c r="X324" i="3"/>
  <c r="X313" i="3"/>
  <c r="X299" i="3"/>
  <c r="X294" i="3"/>
  <c r="X286" i="3"/>
  <c r="X278" i="3"/>
  <c r="X270" i="3"/>
  <c r="X237" i="3"/>
  <c r="X214" i="3"/>
  <c r="X204" i="3"/>
  <c r="Y212" i="2" s="1"/>
  <c r="X175" i="3"/>
  <c r="X168" i="3"/>
  <c r="X114" i="3"/>
  <c r="X98" i="3"/>
  <c r="X81" i="3"/>
  <c r="X66" i="3"/>
  <c r="X49" i="3"/>
  <c r="X34" i="3"/>
  <c r="X17" i="3"/>
  <c r="X310" i="3"/>
  <c r="Y326" i="2" s="1"/>
  <c r="X283" i="3"/>
  <c r="X275" i="3"/>
  <c r="X264" i="3"/>
  <c r="X256" i="3"/>
  <c r="X250" i="3"/>
  <c r="X177" i="3"/>
  <c r="X170" i="3"/>
  <c r="X326" i="3"/>
  <c r="X312" i="3"/>
  <c r="X307" i="3"/>
  <c r="X296" i="3"/>
  <c r="X234" i="3"/>
  <c r="X301" i="3"/>
  <c r="X277" i="3"/>
  <c r="X198" i="3"/>
  <c r="X146" i="3"/>
  <c r="X113" i="3"/>
  <c r="X106" i="3"/>
  <c r="X93" i="3"/>
  <c r="X78" i="3"/>
  <c r="X61" i="3"/>
  <c r="X46" i="3"/>
  <c r="X29" i="3"/>
  <c r="X14" i="3"/>
  <c r="X327" i="3"/>
  <c r="X322" i="3"/>
  <c r="X297" i="3"/>
  <c r="X292" i="3"/>
  <c r="X276" i="3"/>
  <c r="X243" i="3"/>
  <c r="X235" i="3"/>
  <c r="X230" i="3"/>
  <c r="Y240" i="2" s="1"/>
  <c r="X178" i="3"/>
  <c r="X145" i="3"/>
  <c r="X138" i="3"/>
  <c r="X131" i="3"/>
  <c r="X124" i="3"/>
  <c r="U24" i="3"/>
  <c r="X26" i="3"/>
  <c r="X45" i="3"/>
  <c r="V50" i="3"/>
  <c r="X52" i="3"/>
  <c r="X59" i="3"/>
  <c r="V64" i="3"/>
  <c r="U71" i="3"/>
  <c r="X73" i="3"/>
  <c r="V78" i="3"/>
  <c r="V102" i="3"/>
  <c r="V107" i="3"/>
  <c r="X112" i="3"/>
  <c r="V132" i="3"/>
  <c r="U135" i="3"/>
  <c r="U138" i="3"/>
  <c r="V149" i="3"/>
  <c r="U152" i="3"/>
  <c r="U155" i="3"/>
  <c r="X163" i="3"/>
  <c r="U172" i="3"/>
  <c r="U178" i="3"/>
  <c r="V212" i="3"/>
  <c r="X218" i="3"/>
  <c r="V228" i="3"/>
  <c r="U231" i="3"/>
  <c r="X241" i="3"/>
  <c r="Y252" i="2" s="1"/>
  <c r="X248" i="3"/>
  <c r="X251" i="3"/>
  <c r="U258" i="3"/>
  <c r="U262" i="3"/>
  <c r="V279" i="3"/>
  <c r="U282" i="3"/>
  <c r="J295" i="2" s="1"/>
  <c r="V289" i="3"/>
  <c r="O302" i="2" s="1"/>
  <c r="V292" i="3"/>
  <c r="X316" i="3"/>
  <c r="M13" i="4"/>
  <c r="F11" i="2" s="1"/>
  <c r="P35" i="4"/>
  <c r="U33" i="2" s="1"/>
  <c r="P56" i="4"/>
  <c r="U54" i="2" s="1"/>
  <c r="P107" i="4"/>
  <c r="U105" i="2" s="1"/>
  <c r="R129" i="4"/>
  <c r="AE127" i="2" s="1"/>
  <c r="R235" i="4"/>
  <c r="AE233" i="2" s="1"/>
  <c r="W150" i="3"/>
  <c r="W157" i="3"/>
  <c r="W164" i="3"/>
  <c r="W171" i="3"/>
  <c r="W185" i="3"/>
  <c r="W190" i="3"/>
  <c r="W303" i="3"/>
  <c r="T319" i="2" s="1"/>
  <c r="R18" i="4"/>
  <c r="AE16" i="2" s="1"/>
  <c r="R125" i="4"/>
  <c r="AE123" i="2" s="1"/>
  <c r="R134" i="4"/>
  <c r="AE132" i="2" s="1"/>
  <c r="R174" i="4"/>
  <c r="AE172" i="2" s="1"/>
  <c r="R258" i="4"/>
  <c r="AE256" i="2" s="1"/>
  <c r="R170" i="4"/>
  <c r="AE168" i="2" s="1"/>
  <c r="R245" i="4"/>
  <c r="AE243" i="2" s="1"/>
  <c r="R268" i="4"/>
  <c r="AE266" i="2" s="1"/>
  <c r="R53" i="4"/>
  <c r="AE51" i="2" s="1"/>
  <c r="R101" i="4"/>
  <c r="AE99" i="2" s="1"/>
  <c r="R218" i="4"/>
  <c r="AE216" i="2" s="1"/>
  <c r="W334" i="3"/>
  <c r="W332" i="3"/>
  <c r="W330" i="3"/>
  <c r="W328" i="3"/>
  <c r="W326" i="3"/>
  <c r="W324" i="3"/>
  <c r="W322" i="3"/>
  <c r="W320" i="3"/>
  <c r="W318" i="3"/>
  <c r="W316" i="3"/>
  <c r="W314" i="3"/>
  <c r="W312" i="3"/>
  <c r="W310" i="3"/>
  <c r="W308" i="3"/>
  <c r="T324" i="2" s="1"/>
  <c r="W306" i="3"/>
  <c r="W304" i="3"/>
  <c r="W302" i="3"/>
  <c r="W300" i="3"/>
  <c r="W298" i="3"/>
  <c r="W296" i="3"/>
  <c r="W294" i="3"/>
  <c r="T308" i="2" s="1"/>
  <c r="W292" i="3"/>
  <c r="W290" i="3"/>
  <c r="T303" i="2" s="1"/>
  <c r="W288" i="3"/>
  <c r="W286" i="3"/>
  <c r="W284" i="3"/>
  <c r="W282" i="3"/>
  <c r="W280" i="3"/>
  <c r="W278" i="3"/>
  <c r="W276" i="3"/>
  <c r="T289" i="2" s="1"/>
  <c r="W274" i="3"/>
  <c r="W272" i="3"/>
  <c r="W270" i="3"/>
  <c r="W268" i="3"/>
  <c r="T280" i="2" s="1"/>
  <c r="W266" i="3"/>
  <c r="W264" i="3"/>
  <c r="W262" i="3"/>
  <c r="T274" i="2" s="1"/>
  <c r="W260" i="3"/>
  <c r="W258" i="3"/>
  <c r="W256" i="3"/>
  <c r="W254" i="3"/>
  <c r="W252" i="3"/>
  <c r="W250" i="3"/>
  <c r="W248" i="3"/>
  <c r="W246" i="3"/>
  <c r="W244" i="3"/>
  <c r="W242" i="3"/>
  <c r="W240" i="3"/>
  <c r="W238" i="3"/>
  <c r="W236" i="3"/>
  <c r="W234" i="3"/>
  <c r="W232" i="3"/>
  <c r="T242" i="2" s="1"/>
  <c r="W230" i="3"/>
  <c r="W228" i="3"/>
  <c r="W315" i="3"/>
  <c r="W283" i="3"/>
  <c r="W251" i="3"/>
  <c r="W319" i="3"/>
  <c r="W287" i="3"/>
  <c r="W255" i="3"/>
  <c r="W321" i="3"/>
  <c r="W289" i="3"/>
  <c r="T302" i="2" s="1"/>
  <c r="W257" i="3"/>
  <c r="W323" i="3"/>
  <c r="W313" i="3"/>
  <c r="W239" i="3"/>
  <c r="W220" i="3"/>
  <c r="W213" i="3"/>
  <c r="W204" i="3"/>
  <c r="T212" i="2" s="1"/>
  <c r="W197" i="3"/>
  <c r="W184" i="3"/>
  <c r="W169" i="3"/>
  <c r="W152" i="3"/>
  <c r="W137" i="3"/>
  <c r="W120" i="3"/>
  <c r="W105" i="3"/>
  <c r="W273" i="3"/>
  <c r="W263" i="3"/>
  <c r="T275" i="2" s="1"/>
  <c r="W224" i="3"/>
  <c r="W217" i="3"/>
  <c r="W208" i="3"/>
  <c r="W201" i="3"/>
  <c r="W192" i="3"/>
  <c r="W177" i="3"/>
  <c r="W160" i="3"/>
  <c r="W145" i="3"/>
  <c r="W128" i="3"/>
  <c r="W113" i="3"/>
  <c r="W27" i="3"/>
  <c r="W44" i="3"/>
  <c r="W59" i="3"/>
  <c r="W76" i="3"/>
  <c r="W91" i="3"/>
  <c r="W118" i="3"/>
  <c r="W125" i="3"/>
  <c r="W132" i="3"/>
  <c r="W139" i="3"/>
  <c r="W153" i="3"/>
  <c r="W158" i="3"/>
  <c r="W165" i="3"/>
  <c r="W172" i="3"/>
  <c r="W186" i="3"/>
  <c r="W193" i="3"/>
  <c r="W203" i="3"/>
  <c r="W231" i="3"/>
  <c r="W247" i="3"/>
  <c r="W269" i="3"/>
  <c r="W285" i="3"/>
  <c r="W293" i="3"/>
  <c r="R352" i="4"/>
  <c r="AE350" i="2" s="1"/>
  <c r="R344" i="4"/>
  <c r="AE342" i="2" s="1"/>
  <c r="R336" i="4"/>
  <c r="AE334" i="2" s="1"/>
  <c r="R328" i="4"/>
  <c r="AE326" i="2" s="1"/>
  <c r="R320" i="4"/>
  <c r="AE318" i="2" s="1"/>
  <c r="R312" i="4"/>
  <c r="AE310" i="2" s="1"/>
  <c r="R340" i="4"/>
  <c r="AE338" i="2" s="1"/>
  <c r="R330" i="4"/>
  <c r="AE328" i="2" s="1"/>
  <c r="R307" i="4"/>
  <c r="AE305" i="2" s="1"/>
  <c r="R265" i="4"/>
  <c r="AE263" i="2" s="1"/>
  <c r="R346" i="4"/>
  <c r="AE344" i="2" s="1"/>
  <c r="R323" i="4"/>
  <c r="AE321" i="2" s="1"/>
  <c r="R310" i="4"/>
  <c r="AE308" i="2" s="1"/>
  <c r="R354" i="4"/>
  <c r="AE352" i="2" s="1"/>
  <c r="R342" i="4"/>
  <c r="AE340" i="2" s="1"/>
  <c r="R294" i="4"/>
  <c r="AE292" i="2" s="1"/>
  <c r="R270" i="4"/>
  <c r="AE268" i="2" s="1"/>
  <c r="R230" i="4"/>
  <c r="AE228" i="2" s="1"/>
  <c r="R173" i="4"/>
  <c r="AE171" i="2" s="1"/>
  <c r="R156" i="4"/>
  <c r="AE154" i="2" s="1"/>
  <c r="R136" i="4"/>
  <c r="AE134" i="2" s="1"/>
  <c r="R119" i="4"/>
  <c r="AE117" i="2" s="1"/>
  <c r="R99" i="4"/>
  <c r="AE97" i="2" s="1"/>
  <c r="R82" i="4"/>
  <c r="AE80" i="2" s="1"/>
  <c r="R65" i="4"/>
  <c r="AE63" i="2" s="1"/>
  <c r="R62" i="4"/>
  <c r="AE60" i="2" s="1"/>
  <c r="R45" i="4"/>
  <c r="AE43" i="2" s="1"/>
  <c r="R350" i="4"/>
  <c r="AE348" i="2" s="1"/>
  <c r="R338" i="4"/>
  <c r="AE336" i="2" s="1"/>
  <c r="R327" i="4"/>
  <c r="AE325" i="2" s="1"/>
  <c r="R301" i="4"/>
  <c r="AE299" i="2" s="1"/>
  <c r="R287" i="4"/>
  <c r="AE285" i="2" s="1"/>
  <c r="R280" i="4"/>
  <c r="AE278" i="2" s="1"/>
  <c r="R273" i="4"/>
  <c r="AE271" i="2" s="1"/>
  <c r="R319" i="4"/>
  <c r="AE317" i="2" s="1"/>
  <c r="R308" i="4"/>
  <c r="AE306" i="2" s="1"/>
  <c r="R254" i="4"/>
  <c r="AE252" i="2" s="1"/>
  <c r="R190" i="4"/>
  <c r="AE188" i="2" s="1"/>
  <c r="R184" i="4"/>
  <c r="AE182" i="2" s="1"/>
  <c r="R167" i="4"/>
  <c r="AE165" i="2" s="1"/>
  <c r="R147" i="4"/>
  <c r="AE145" i="2" s="1"/>
  <c r="R130" i="4"/>
  <c r="AE128" i="2" s="1"/>
  <c r="R113" i="4"/>
  <c r="AE111" i="2" s="1"/>
  <c r="R110" i="4"/>
  <c r="AE108" i="2" s="1"/>
  <c r="R93" i="4"/>
  <c r="AE91" i="2" s="1"/>
  <c r="R76" i="4"/>
  <c r="AE74" i="2" s="1"/>
  <c r="R349" i="4"/>
  <c r="AE347" i="2" s="1"/>
  <c r="R334" i="4"/>
  <c r="AE332" i="2" s="1"/>
  <c r="R315" i="4"/>
  <c r="AE313" i="2" s="1"/>
  <c r="R304" i="4"/>
  <c r="AE302" i="2" s="1"/>
  <c r="R297" i="4"/>
  <c r="AE295" i="2" s="1"/>
  <c r="R290" i="4"/>
  <c r="AE288" i="2" s="1"/>
  <c r="R283" i="4"/>
  <c r="AE281" i="2" s="1"/>
  <c r="R276" i="4"/>
  <c r="AE274" i="2" s="1"/>
  <c r="R263" i="4"/>
  <c r="AE261" i="2" s="1"/>
  <c r="R260" i="4"/>
  <c r="AE258" i="2" s="1"/>
  <c r="R257" i="4"/>
  <c r="AE255" i="2" s="1"/>
  <c r="R211" i="4"/>
  <c r="AE209" i="2" s="1"/>
  <c r="R208" i="4"/>
  <c r="AE206" i="2" s="1"/>
  <c r="R205" i="4"/>
  <c r="AE203" i="2" s="1"/>
  <c r="R202" i="4"/>
  <c r="AE200" i="2" s="1"/>
  <c r="R199" i="4"/>
  <c r="AE197" i="2" s="1"/>
  <c r="R196" i="4"/>
  <c r="AE194" i="2" s="1"/>
  <c r="R193" i="4"/>
  <c r="AE191" i="2" s="1"/>
  <c r="R181" i="4"/>
  <c r="AE179" i="2" s="1"/>
  <c r="R164" i="4"/>
  <c r="AE162" i="2" s="1"/>
  <c r="R144" i="4"/>
  <c r="AE142" i="2" s="1"/>
  <c r="R345" i="4"/>
  <c r="AE343" i="2" s="1"/>
  <c r="R341" i="4"/>
  <c r="AE339" i="2" s="1"/>
  <c r="R326" i="4"/>
  <c r="AE324" i="2" s="1"/>
  <c r="R266" i="4"/>
  <c r="AE264" i="2" s="1"/>
  <c r="R214" i="4"/>
  <c r="AE212" i="2" s="1"/>
  <c r="R178" i="4"/>
  <c r="AE176" i="2" s="1"/>
  <c r="R161" i="4"/>
  <c r="AE159" i="2" s="1"/>
  <c r="R158" i="4"/>
  <c r="AE156" i="2" s="1"/>
  <c r="R141" i="4"/>
  <c r="AE139" i="2" s="1"/>
  <c r="R124" i="4"/>
  <c r="AE122" i="2" s="1"/>
  <c r="R104" i="4"/>
  <c r="AE102" i="2" s="1"/>
  <c r="R353" i="4"/>
  <c r="AE351" i="2" s="1"/>
  <c r="R317" i="4"/>
  <c r="AE315" i="2" s="1"/>
  <c r="R306" i="4"/>
  <c r="AE304" i="2" s="1"/>
  <c r="R241" i="4"/>
  <c r="AE239" i="2" s="1"/>
  <c r="R229" i="4"/>
  <c r="AE227" i="2" s="1"/>
  <c r="R188" i="4"/>
  <c r="AE186" i="2" s="1"/>
  <c r="R159" i="4"/>
  <c r="AE157" i="2" s="1"/>
  <c r="R127" i="4"/>
  <c r="AE125" i="2" s="1"/>
  <c r="R100" i="4"/>
  <c r="AE98" i="2" s="1"/>
  <c r="R90" i="4"/>
  <c r="AE88" i="2" s="1"/>
  <c r="R68" i="4"/>
  <c r="AE66" i="2" s="1"/>
  <c r="R26" i="4"/>
  <c r="AE24" i="2" s="1"/>
  <c r="R311" i="4"/>
  <c r="AE309" i="2" s="1"/>
  <c r="R291" i="4"/>
  <c r="AE289" i="2" s="1"/>
  <c r="R277" i="4"/>
  <c r="AE275" i="2" s="1"/>
  <c r="R259" i="4"/>
  <c r="AE257" i="2" s="1"/>
  <c r="R337" i="4"/>
  <c r="AE335" i="2" s="1"/>
  <c r="R332" i="4"/>
  <c r="AE330" i="2" s="1"/>
  <c r="R300" i="4"/>
  <c r="AE298" i="2" s="1"/>
  <c r="R286" i="4"/>
  <c r="AE284" i="2" s="1"/>
  <c r="R267" i="4"/>
  <c r="AE265" i="2" s="1"/>
  <c r="R252" i="4"/>
  <c r="AE250" i="2" s="1"/>
  <c r="R248" i="4"/>
  <c r="AE246" i="2" s="1"/>
  <c r="R233" i="4"/>
  <c r="AE231" i="2" s="1"/>
  <c r="R206" i="4"/>
  <c r="AE204" i="2" s="1"/>
  <c r="R191" i="4"/>
  <c r="AE189" i="2" s="1"/>
  <c r="R180" i="4"/>
  <c r="AE178" i="2" s="1"/>
  <c r="R123" i="4"/>
  <c r="AE121" i="2" s="1"/>
  <c r="R96" i="4"/>
  <c r="AE94" i="2" s="1"/>
  <c r="R77" i="4"/>
  <c r="AE75" i="2" s="1"/>
  <c r="R61" i="4"/>
  <c r="AE59" i="2" s="1"/>
  <c r="R58" i="4"/>
  <c r="AE56" i="2" s="1"/>
  <c r="R55" i="4"/>
  <c r="AE53" i="2" s="1"/>
  <c r="R46" i="4"/>
  <c r="AE44" i="2" s="1"/>
  <c r="R43" i="4"/>
  <c r="AE41" i="2" s="1"/>
  <c r="R40" i="4"/>
  <c r="AE38" i="2" s="1"/>
  <c r="R37" i="4"/>
  <c r="AE35" i="2" s="1"/>
  <c r="R20" i="4"/>
  <c r="AE18" i="2" s="1"/>
  <c r="R347" i="4"/>
  <c r="AE345" i="2" s="1"/>
  <c r="R244" i="4"/>
  <c r="AE242" i="2" s="1"/>
  <c r="R232" i="4"/>
  <c r="AE230" i="2" s="1"/>
  <c r="R225" i="4"/>
  <c r="AE223" i="2" s="1"/>
  <c r="R198" i="4"/>
  <c r="AE196" i="2" s="1"/>
  <c r="R187" i="4"/>
  <c r="AE185" i="2" s="1"/>
  <c r="R169" i="4"/>
  <c r="AE167" i="2" s="1"/>
  <c r="R162" i="4"/>
  <c r="AE160" i="2" s="1"/>
  <c r="R151" i="4"/>
  <c r="AE149" i="2" s="1"/>
  <c r="R140" i="4"/>
  <c r="AE138" i="2" s="1"/>
  <c r="R133" i="4"/>
  <c r="AE131" i="2" s="1"/>
  <c r="R106" i="4"/>
  <c r="AE104" i="2" s="1"/>
  <c r="R80" i="4"/>
  <c r="AE78" i="2" s="1"/>
  <c r="R67" i="4"/>
  <c r="AE65" i="2" s="1"/>
  <c r="R64" i="4"/>
  <c r="AE62" i="2" s="1"/>
  <c r="R52" i="4"/>
  <c r="AE50" i="2" s="1"/>
  <c r="R49" i="4"/>
  <c r="AE47" i="2" s="1"/>
  <c r="R34" i="4"/>
  <c r="AE32" i="2" s="1"/>
  <c r="R17" i="4"/>
  <c r="AE15" i="2" s="1"/>
  <c r="R14" i="4"/>
  <c r="AE12" i="2" s="1"/>
  <c r="R343" i="4"/>
  <c r="AE341" i="2" s="1"/>
  <c r="R324" i="4"/>
  <c r="AE322" i="2" s="1"/>
  <c r="R303" i="4"/>
  <c r="AE301" i="2" s="1"/>
  <c r="R298" i="4"/>
  <c r="AE296" i="2" s="1"/>
  <c r="R292" i="4"/>
  <c r="AE290" i="2" s="1"/>
  <c r="R209" i="4"/>
  <c r="AE207" i="2" s="1"/>
  <c r="R195" i="4"/>
  <c r="AE193" i="2" s="1"/>
  <c r="R186" i="4"/>
  <c r="AE184" i="2" s="1"/>
  <c r="R116" i="4"/>
  <c r="AE114" i="2" s="1"/>
  <c r="R105" i="4"/>
  <c r="AE103" i="2" s="1"/>
  <c r="R78" i="4"/>
  <c r="AE76" i="2" s="1"/>
  <c r="R70" i="4"/>
  <c r="AE68" i="2" s="1"/>
  <c r="R63" i="4"/>
  <c r="AE61" i="2" s="1"/>
  <c r="R59" i="4"/>
  <c r="AE57" i="2" s="1"/>
  <c r="R316" i="4"/>
  <c r="AE314" i="2" s="1"/>
  <c r="R272" i="4"/>
  <c r="AE270" i="2" s="1"/>
  <c r="R262" i="4"/>
  <c r="AE260" i="2" s="1"/>
  <c r="R253" i="4"/>
  <c r="AE251" i="2" s="1"/>
  <c r="R249" i="4"/>
  <c r="AE247" i="2" s="1"/>
  <c r="R226" i="4"/>
  <c r="AE224" i="2" s="1"/>
  <c r="R222" i="4"/>
  <c r="AE220" i="2" s="1"/>
  <c r="R217" i="4"/>
  <c r="AE215" i="2" s="1"/>
  <c r="R213" i="4"/>
  <c r="AE211" i="2" s="1"/>
  <c r="R204" i="4"/>
  <c r="AE202" i="2" s="1"/>
  <c r="R152" i="4"/>
  <c r="AE150" i="2" s="1"/>
  <c r="R128" i="4"/>
  <c r="AE126" i="2" s="1"/>
  <c r="R120" i="4"/>
  <c r="AE118" i="2" s="1"/>
  <c r="R112" i="4"/>
  <c r="AE110" i="2" s="1"/>
  <c r="R89" i="4"/>
  <c r="AE87" i="2" s="1"/>
  <c r="R74" i="4"/>
  <c r="AE72" i="2" s="1"/>
  <c r="R24" i="4"/>
  <c r="AE22" i="2" s="1"/>
  <c r="R329" i="4"/>
  <c r="AE327" i="2" s="1"/>
  <c r="R309" i="4"/>
  <c r="AE307" i="2" s="1"/>
  <c r="R177" i="4"/>
  <c r="AE175" i="2" s="1"/>
  <c r="R160" i="4"/>
  <c r="AE158" i="2" s="1"/>
  <c r="R148" i="4"/>
  <c r="AE146" i="2" s="1"/>
  <c r="R66" i="4"/>
  <c r="AE64" i="2" s="1"/>
  <c r="R48" i="4"/>
  <c r="AE46" i="2" s="1"/>
  <c r="R41" i="4"/>
  <c r="AE39" i="2" s="1"/>
  <c r="R27" i="4"/>
  <c r="AE25" i="2" s="1"/>
  <c r="R322" i="4"/>
  <c r="AE320" i="2" s="1"/>
  <c r="R296" i="4"/>
  <c r="AE294" i="2" s="1"/>
  <c r="R278" i="4"/>
  <c r="AE276" i="2" s="1"/>
  <c r="R348" i="4"/>
  <c r="AE346" i="2" s="1"/>
  <c r="R335" i="4"/>
  <c r="AE333" i="2" s="1"/>
  <c r="R271" i="4"/>
  <c r="AE269" i="2" s="1"/>
  <c r="R239" i="4"/>
  <c r="AE237" i="2" s="1"/>
  <c r="R194" i="4"/>
  <c r="AE192" i="2" s="1"/>
  <c r="R176" i="4"/>
  <c r="AE174" i="2" s="1"/>
  <c r="R168" i="4"/>
  <c r="AE166" i="2" s="1"/>
  <c r="R143" i="4"/>
  <c r="AE141" i="2" s="1"/>
  <c r="R139" i="4"/>
  <c r="AE137" i="2" s="1"/>
  <c r="R131" i="4"/>
  <c r="AE129" i="2" s="1"/>
  <c r="R108" i="4"/>
  <c r="AE106" i="2" s="1"/>
  <c r="R81" i="4"/>
  <c r="AE79" i="2" s="1"/>
  <c r="R73" i="4"/>
  <c r="AE71" i="2" s="1"/>
  <c r="R51" i="4"/>
  <c r="AE49" i="2" s="1"/>
  <c r="R314" i="4"/>
  <c r="AE312" i="2" s="1"/>
  <c r="R302" i="4"/>
  <c r="AE300" i="2" s="1"/>
  <c r="R284" i="4"/>
  <c r="AE282" i="2" s="1"/>
  <c r="R243" i="4"/>
  <c r="AE241" i="2" s="1"/>
  <c r="R234" i="4"/>
  <c r="AE232" i="2" s="1"/>
  <c r="R216" i="4"/>
  <c r="AE214" i="2" s="1"/>
  <c r="R203" i="4"/>
  <c r="AE201" i="2" s="1"/>
  <c r="R155" i="4"/>
  <c r="AE153" i="2" s="1"/>
  <c r="R54" i="4"/>
  <c r="AE52" i="2" s="1"/>
  <c r="R44" i="4"/>
  <c r="AE42" i="2" s="1"/>
  <c r="R321" i="4"/>
  <c r="AE319" i="2" s="1"/>
  <c r="R295" i="4"/>
  <c r="AE293" i="2" s="1"/>
  <c r="R289" i="4"/>
  <c r="AE287" i="2" s="1"/>
  <c r="R261" i="4"/>
  <c r="AE259" i="2" s="1"/>
  <c r="R256" i="4"/>
  <c r="AE254" i="2" s="1"/>
  <c r="R247" i="4"/>
  <c r="AE245" i="2" s="1"/>
  <c r="R220" i="4"/>
  <c r="AE218" i="2" s="1"/>
  <c r="R207" i="4"/>
  <c r="AE205" i="2" s="1"/>
  <c r="R189" i="4"/>
  <c r="AE187" i="2" s="1"/>
  <c r="R185" i="4"/>
  <c r="AE183" i="2" s="1"/>
  <c r="R95" i="4"/>
  <c r="AE93" i="2" s="1"/>
  <c r="R88" i="4"/>
  <c r="AE86" i="2" s="1"/>
  <c r="R69" i="4"/>
  <c r="AE67" i="2" s="1"/>
  <c r="R33" i="4"/>
  <c r="AE31" i="2" s="1"/>
  <c r="R23" i="4"/>
  <c r="AE21" i="2" s="1"/>
  <c r="R16" i="4"/>
  <c r="AE14" i="2" s="1"/>
  <c r="R275" i="4"/>
  <c r="AE273" i="2" s="1"/>
  <c r="R251" i="4"/>
  <c r="AE249" i="2" s="1"/>
  <c r="R238" i="4"/>
  <c r="AE236" i="2" s="1"/>
  <c r="R212" i="4"/>
  <c r="AE210" i="2" s="1"/>
  <c r="R175" i="4"/>
  <c r="AE173" i="2" s="1"/>
  <c r="R163" i="4"/>
  <c r="AE161" i="2" s="1"/>
  <c r="R146" i="4"/>
  <c r="AE144" i="2" s="1"/>
  <c r="R138" i="4"/>
  <c r="AE136" i="2" s="1"/>
  <c r="R118" i="4"/>
  <c r="AE116" i="2" s="1"/>
  <c r="R111" i="4"/>
  <c r="AE109" i="2" s="1"/>
  <c r="R107" i="4"/>
  <c r="AE105" i="2" s="1"/>
  <c r="R103" i="4"/>
  <c r="AE101" i="2" s="1"/>
  <c r="R47" i="4"/>
  <c r="AE45" i="2" s="1"/>
  <c r="R36" i="4"/>
  <c r="AE34" i="2" s="1"/>
  <c r="R19" i="4"/>
  <c r="AE17" i="2" s="1"/>
  <c r="R333" i="4"/>
  <c r="AE331" i="2" s="1"/>
  <c r="R288" i="4"/>
  <c r="AE286" i="2" s="1"/>
  <c r="R282" i="4"/>
  <c r="AE280" i="2" s="1"/>
  <c r="R171" i="4"/>
  <c r="AE169" i="2" s="1"/>
  <c r="R313" i="4"/>
  <c r="AE311" i="2" s="1"/>
  <c r="R269" i="4"/>
  <c r="AE267" i="2" s="1"/>
  <c r="R255" i="4"/>
  <c r="AE253" i="2" s="1"/>
  <c r="R224" i="4"/>
  <c r="AE222" i="2" s="1"/>
  <c r="R197" i="4"/>
  <c r="AE195" i="2" s="1"/>
  <c r="R154" i="4"/>
  <c r="AE152" i="2" s="1"/>
  <c r="R150" i="4"/>
  <c r="AE148" i="2" s="1"/>
  <c r="R142" i="4"/>
  <c r="AE140" i="2" s="1"/>
  <c r="R339" i="4"/>
  <c r="AE337" i="2" s="1"/>
  <c r="R325" i="4"/>
  <c r="AE323" i="2" s="1"/>
  <c r="R299" i="4"/>
  <c r="AE297" i="2" s="1"/>
  <c r="R293" i="4"/>
  <c r="AE291" i="2" s="1"/>
  <c r="R264" i="4"/>
  <c r="AE262" i="2" s="1"/>
  <c r="R242" i="4"/>
  <c r="AE240" i="2" s="1"/>
  <c r="R228" i="4"/>
  <c r="AE226" i="2" s="1"/>
  <c r="R219" i="4"/>
  <c r="AE217" i="2" s="1"/>
  <c r="R281" i="4"/>
  <c r="AE279" i="2" s="1"/>
  <c r="R250" i="4"/>
  <c r="AE248" i="2" s="1"/>
  <c r="R246" i="4"/>
  <c r="AE244" i="2" s="1"/>
  <c r="R237" i="4"/>
  <c r="AE235" i="2" s="1"/>
  <c r="R215" i="4"/>
  <c r="AE213" i="2" s="1"/>
  <c r="R201" i="4"/>
  <c r="AE199" i="2" s="1"/>
  <c r="R192" i="4"/>
  <c r="AE190" i="2" s="1"/>
  <c r="R166" i="4"/>
  <c r="AE164" i="2" s="1"/>
  <c r="R351" i="4"/>
  <c r="AE349" i="2" s="1"/>
  <c r="R331" i="4"/>
  <c r="AE329" i="2" s="1"/>
  <c r="R318" i="4"/>
  <c r="AE316" i="2" s="1"/>
  <c r="R305" i="4"/>
  <c r="AE303" i="2" s="1"/>
  <c r="R274" i="4"/>
  <c r="AE272" i="2" s="1"/>
  <c r="R279" i="4"/>
  <c r="AE277" i="2" s="1"/>
  <c r="R236" i="4"/>
  <c r="AE234" i="2" s="1"/>
  <c r="R227" i="4"/>
  <c r="AE225" i="2" s="1"/>
  <c r="R31" i="4"/>
  <c r="AE29" i="2" s="1"/>
  <c r="R87" i="4"/>
  <c r="AE85" i="2" s="1"/>
  <c r="R92" i="4"/>
  <c r="AE90" i="2" s="1"/>
  <c r="R97" i="4"/>
  <c r="AE95" i="2" s="1"/>
  <c r="R126" i="4"/>
  <c r="AE124" i="2" s="1"/>
  <c r="R210" i="4"/>
  <c r="AE208" i="2" s="1"/>
  <c r="R183" i="4"/>
  <c r="AE181" i="2" s="1"/>
  <c r="W151" i="3"/>
  <c r="W191" i="3"/>
  <c r="W196" i="3"/>
  <c r="W206" i="3"/>
  <c r="W211" i="3"/>
  <c r="W216" i="3"/>
  <c r="W226" i="3"/>
  <c r="W261" i="3"/>
  <c r="W331" i="3"/>
  <c r="R122" i="4"/>
  <c r="AE120" i="2" s="1"/>
  <c r="R153" i="4"/>
  <c r="AE151" i="2" s="1"/>
  <c r="R102" i="4"/>
  <c r="AE100" i="2" s="1"/>
  <c r="R132" i="4"/>
  <c r="AE130" i="2" s="1"/>
  <c r="R240" i="4"/>
  <c r="AE238" i="2" s="1"/>
  <c r="W245" i="3"/>
  <c r="W253" i="3"/>
  <c r="W291" i="3"/>
  <c r="R137" i="4"/>
  <c r="AE135" i="2" s="1"/>
  <c r="R172" i="4"/>
  <c r="AE170" i="2" s="1"/>
  <c r="W15" i="3"/>
  <c r="W32" i="3"/>
  <c r="W47" i="3"/>
  <c r="W64" i="3"/>
  <c r="W79" i="3"/>
  <c r="W96" i="3"/>
  <c r="W107" i="3"/>
  <c r="T109" i="2" s="1"/>
  <c r="W121" i="3"/>
  <c r="W126" i="3"/>
  <c r="W133" i="3"/>
  <c r="T136" i="2" s="1"/>
  <c r="W140" i="3"/>
  <c r="W154" i="3"/>
  <c r="W161" i="3"/>
  <c r="T165" i="2" s="1"/>
  <c r="W180" i="3"/>
  <c r="W194" i="3"/>
  <c r="W199" i="3"/>
  <c r="W209" i="3"/>
  <c r="W219" i="3"/>
  <c r="W259" i="3"/>
  <c r="W267" i="3"/>
  <c r="W305" i="3"/>
  <c r="R25" i="4"/>
  <c r="AE23" i="2" s="1"/>
  <c r="R29" i="4"/>
  <c r="AE27" i="2" s="1"/>
  <c r="R60" i="4"/>
  <c r="AE58" i="2" s="1"/>
  <c r="R98" i="4"/>
  <c r="AE96" i="2" s="1"/>
  <c r="R179" i="4"/>
  <c r="AE177" i="2" s="1"/>
  <c r="M249" i="5"/>
  <c r="F249" i="5"/>
  <c r="N39" i="5"/>
  <c r="G39" i="5"/>
  <c r="O217" i="5"/>
  <c r="H217" i="5"/>
  <c r="Y33" i="2"/>
  <c r="F52" i="5"/>
  <c r="M52" i="5"/>
  <c r="M65" i="5"/>
  <c r="F65" i="5"/>
  <c r="J179" i="5"/>
  <c r="R179" i="5" s="1"/>
  <c r="F240" i="5"/>
  <c r="M323" i="5"/>
  <c r="F323" i="5"/>
  <c r="F329" i="5"/>
  <c r="J40" i="2"/>
  <c r="N16" i="5"/>
  <c r="G16" i="5"/>
  <c r="G32" i="5"/>
  <c r="G42" i="5"/>
  <c r="G82" i="5"/>
  <c r="N82" i="5"/>
  <c r="F87" i="5"/>
  <c r="N120" i="5"/>
  <c r="G120" i="5"/>
  <c r="G63" i="5"/>
  <c r="F91" i="5"/>
  <c r="M91" i="5"/>
  <c r="M208" i="5"/>
  <c r="F208" i="5"/>
  <c r="G273" i="5"/>
  <c r="N273" i="5"/>
  <c r="T44" i="2"/>
  <c r="H26" i="5"/>
  <c r="F28" i="5"/>
  <c r="M28" i="5"/>
  <c r="H60" i="5"/>
  <c r="O60" i="5"/>
  <c r="M95" i="5"/>
  <c r="F95" i="5"/>
  <c r="N145" i="5"/>
  <c r="G145" i="5"/>
  <c r="F154" i="5"/>
  <c r="M154" i="5"/>
  <c r="M257" i="5"/>
  <c r="F257" i="5"/>
  <c r="G76" i="5"/>
  <c r="N76" i="5"/>
  <c r="M121" i="5"/>
  <c r="F121" i="5"/>
  <c r="G14" i="5"/>
  <c r="N14" i="5"/>
  <c r="N88" i="5"/>
  <c r="G88" i="5"/>
  <c r="M171" i="5"/>
  <c r="F171" i="5"/>
  <c r="O179" i="5"/>
  <c r="N201" i="5"/>
  <c r="G201" i="5"/>
  <c r="M233" i="5"/>
  <c r="G231" i="2" s="1"/>
  <c r="F233" i="5"/>
  <c r="H40" i="5"/>
  <c r="G48" i="5"/>
  <c r="F50" i="5"/>
  <c r="F58" i="5"/>
  <c r="P179" i="5"/>
  <c r="N269" i="5"/>
  <c r="G269" i="5"/>
  <c r="J38" i="5"/>
  <c r="R38" i="5" s="1"/>
  <c r="Q38" i="5"/>
  <c r="M60" i="5"/>
  <c r="F74" i="5"/>
  <c r="M76" i="5"/>
  <c r="N96" i="5"/>
  <c r="G96" i="5"/>
  <c r="N111" i="5"/>
  <c r="L109" i="2" s="1"/>
  <c r="G111" i="5"/>
  <c r="F308" i="5"/>
  <c r="J351" i="2"/>
  <c r="T348" i="2"/>
  <c r="AD345" i="2"/>
  <c r="J343" i="2"/>
  <c r="T340" i="2"/>
  <c r="AD337" i="2"/>
  <c r="J335" i="2"/>
  <c r="T332" i="2"/>
  <c r="AD329" i="2"/>
  <c r="J327" i="2"/>
  <c r="AD321" i="2"/>
  <c r="J319" i="2"/>
  <c r="T316" i="2"/>
  <c r="AD313" i="2"/>
  <c r="J311" i="2"/>
  <c r="AD305" i="2"/>
  <c r="J303" i="2"/>
  <c r="T300" i="2"/>
  <c r="AD297" i="2"/>
  <c r="T292" i="2"/>
  <c r="AD289" i="2"/>
  <c r="J287" i="2"/>
  <c r="T284" i="2"/>
  <c r="AD281" i="2"/>
  <c r="J279" i="2"/>
  <c r="AD352" i="2"/>
  <c r="J350" i="2"/>
  <c r="T347" i="2"/>
  <c r="E351" i="2"/>
  <c r="O348" i="2"/>
  <c r="Y345" i="2"/>
  <c r="E343" i="2"/>
  <c r="O340" i="2"/>
  <c r="Y337" i="2"/>
  <c r="E335" i="2"/>
  <c r="O332" i="2"/>
  <c r="Y329" i="2"/>
  <c r="E327" i="2"/>
  <c r="O324" i="2"/>
  <c r="Y321" i="2"/>
  <c r="E319" i="2"/>
  <c r="O316" i="2"/>
  <c r="Y313" i="2"/>
  <c r="E311" i="2"/>
  <c r="O308" i="2"/>
  <c r="Y305" i="2"/>
  <c r="E303" i="2"/>
  <c r="O300" i="2"/>
  <c r="Y297" i="2"/>
  <c r="E295" i="2"/>
  <c r="O292" i="2"/>
  <c r="AD351" i="2"/>
  <c r="T346" i="2"/>
  <c r="AD343" i="2"/>
  <c r="J341" i="2"/>
  <c r="T338" i="2"/>
  <c r="AD335" i="2"/>
  <c r="J333" i="2"/>
  <c r="T330" i="2"/>
  <c r="AD327" i="2"/>
  <c r="J325" i="2"/>
  <c r="Y352" i="2"/>
  <c r="E350" i="2"/>
  <c r="O347" i="2"/>
  <c r="Y344" i="2"/>
  <c r="E342" i="2"/>
  <c r="T352" i="2"/>
  <c r="E348" i="2"/>
  <c r="O345" i="2"/>
  <c r="Y342" i="2"/>
  <c r="E340" i="2"/>
  <c r="O337" i="2"/>
  <c r="Y334" i="2"/>
  <c r="E332" i="2"/>
  <c r="E324" i="2"/>
  <c r="O321" i="2"/>
  <c r="Y318" i="2"/>
  <c r="E316" i="2"/>
  <c r="O313" i="2"/>
  <c r="Y310" i="2"/>
  <c r="E308" i="2"/>
  <c r="O305" i="2"/>
  <c r="Y302" i="2"/>
  <c r="E300" i="2"/>
  <c r="O297" i="2"/>
  <c r="T351" i="2"/>
  <c r="AD348" i="2"/>
  <c r="J346" i="2"/>
  <c r="T343" i="2"/>
  <c r="AD340" i="2"/>
  <c r="J338" i="2"/>
  <c r="T335" i="2"/>
  <c r="AD332" i="2"/>
  <c r="J330" i="2"/>
  <c r="T327" i="2"/>
  <c r="AD324" i="2"/>
  <c r="J322" i="2"/>
  <c r="Y349" i="2"/>
  <c r="E347" i="2"/>
  <c r="O344" i="2"/>
  <c r="Y341" i="2"/>
  <c r="E339" i="2"/>
  <c r="O336" i="2"/>
  <c r="E331" i="2"/>
  <c r="O328" i="2"/>
  <c r="Y325" i="2"/>
  <c r="E323" i="2"/>
  <c r="O320" i="2"/>
  <c r="Y317" i="2"/>
  <c r="E315" i="2"/>
  <c r="O312" i="2"/>
  <c r="Y309" i="2"/>
  <c r="E307" i="2"/>
  <c r="O304" i="2"/>
  <c r="Y301" i="2"/>
  <c r="E299" i="2"/>
  <c r="O296" i="2"/>
  <c r="Y293" i="2"/>
  <c r="E291" i="2"/>
  <c r="O288" i="2"/>
  <c r="Y285" i="2"/>
  <c r="E283" i="2"/>
  <c r="T350" i="2"/>
  <c r="AD347" i="2"/>
  <c r="J345" i="2"/>
  <c r="T342" i="2"/>
  <c r="AD339" i="2"/>
  <c r="J337" i="2"/>
  <c r="T334" i="2"/>
  <c r="AD331" i="2"/>
  <c r="J329" i="2"/>
  <c r="T326" i="2"/>
  <c r="AD323" i="2"/>
  <c r="J321" i="2"/>
  <c r="T318" i="2"/>
  <c r="AD315" i="2"/>
  <c r="J313" i="2"/>
  <c r="T310" i="2"/>
  <c r="AD307" i="2"/>
  <c r="AD299" i="2"/>
  <c r="J297" i="2"/>
  <c r="T294" i="2"/>
  <c r="AD291" i="2"/>
  <c r="J289" i="2"/>
  <c r="T286" i="2"/>
  <c r="J352" i="2"/>
  <c r="T349" i="2"/>
  <c r="AD346" i="2"/>
  <c r="J344" i="2"/>
  <c r="T341" i="2"/>
  <c r="AD338" i="2"/>
  <c r="J336" i="2"/>
  <c r="T333" i="2"/>
  <c r="AD330" i="2"/>
  <c r="J328" i="2"/>
  <c r="T325" i="2"/>
  <c r="AD322" i="2"/>
  <c r="J320" i="2"/>
  <c r="T317" i="2"/>
  <c r="AD314" i="2"/>
  <c r="J312" i="2"/>
  <c r="T309" i="2"/>
  <c r="AD306" i="2"/>
  <c r="J304" i="2"/>
  <c r="T301" i="2"/>
  <c r="AD298" i="2"/>
  <c r="J296" i="2"/>
  <c r="T293" i="2"/>
  <c r="AD290" i="2"/>
  <c r="J288" i="2"/>
  <c r="T285" i="2"/>
  <c r="AD282" i="2"/>
  <c r="J280" i="2"/>
  <c r="E352" i="2"/>
  <c r="J347" i="2"/>
  <c r="AD344" i="2"/>
  <c r="Y340" i="2"/>
  <c r="E337" i="2"/>
  <c r="Y331" i="2"/>
  <c r="O326" i="2"/>
  <c r="E301" i="2"/>
  <c r="T299" i="2"/>
  <c r="J298" i="2"/>
  <c r="Y296" i="2"/>
  <c r="Y292" i="2"/>
  <c r="O291" i="2"/>
  <c r="J290" i="2"/>
  <c r="AD288" i="2"/>
  <c r="J284" i="2"/>
  <c r="E281" i="2"/>
  <c r="E278" i="2"/>
  <c r="O275" i="2"/>
  <c r="Y272" i="2"/>
  <c r="E270" i="2"/>
  <c r="O267" i="2"/>
  <c r="Y264" i="2"/>
  <c r="E262" i="2"/>
  <c r="O259" i="2"/>
  <c r="Y256" i="2"/>
  <c r="E254" i="2"/>
  <c r="Y248" i="2"/>
  <c r="E246" i="2"/>
  <c r="O243" i="2"/>
  <c r="E238" i="2"/>
  <c r="O235" i="2"/>
  <c r="Y232" i="2"/>
  <c r="E230" i="2"/>
  <c r="O227" i="2"/>
  <c r="Y224" i="2"/>
  <c r="E222" i="2"/>
  <c r="Y351" i="2"/>
  <c r="O349" i="2"/>
  <c r="Y338" i="2"/>
  <c r="O333" i="2"/>
  <c r="E328" i="2"/>
  <c r="Y322" i="2"/>
  <c r="Y319" i="2"/>
  <c r="E318" i="2"/>
  <c r="J315" i="2"/>
  <c r="AD310" i="2"/>
  <c r="O309" i="2"/>
  <c r="T306" i="2"/>
  <c r="E298" i="2"/>
  <c r="E290" i="2"/>
  <c r="Y287" i="2"/>
  <c r="E282" i="2"/>
  <c r="AD336" i="2"/>
  <c r="T331" i="2"/>
  <c r="J326" i="2"/>
  <c r="E321" i="2"/>
  <c r="E305" i="2"/>
  <c r="Y303" i="2"/>
  <c r="AD300" i="2"/>
  <c r="O299" i="2"/>
  <c r="AD293" i="2"/>
  <c r="O286" i="2"/>
  <c r="J285" i="2"/>
  <c r="AD280" i="2"/>
  <c r="AD279" i="2"/>
  <c r="AD278" i="2"/>
  <c r="E277" i="2"/>
  <c r="O351" i="2"/>
  <c r="E349" i="2"/>
  <c r="Y346" i="2"/>
  <c r="T344" i="2"/>
  <c r="O342" i="2"/>
  <c r="Y336" i="2"/>
  <c r="O331" i="2"/>
  <c r="E326" i="2"/>
  <c r="T322" i="2"/>
  <c r="O319" i="2"/>
  <c r="T313" i="2"/>
  <c r="E312" i="2"/>
  <c r="J309" i="2"/>
  <c r="Y300" i="2"/>
  <c r="T296" i="2"/>
  <c r="J291" i="2"/>
  <c r="Y288" i="2"/>
  <c r="E284" i="2"/>
  <c r="AD277" i="2"/>
  <c r="J275" i="2"/>
  <c r="T272" i="2"/>
  <c r="AD269" i="2"/>
  <c r="J267" i="2"/>
  <c r="T264" i="2"/>
  <c r="AD261" i="2"/>
  <c r="J259" i="2"/>
  <c r="T256" i="2"/>
  <c r="AD253" i="2"/>
  <c r="J251" i="2"/>
  <c r="T248" i="2"/>
  <c r="J340" i="2"/>
  <c r="AD334" i="2"/>
  <c r="T329" i="2"/>
  <c r="J324" i="2"/>
  <c r="AD320" i="2"/>
  <c r="AD317" i="2"/>
  <c r="Y307" i="2"/>
  <c r="O306" i="2"/>
  <c r="AD304" i="2"/>
  <c r="E302" i="2"/>
  <c r="T287" i="2"/>
  <c r="J286" i="2"/>
  <c r="Y348" i="2"/>
  <c r="O346" i="2"/>
  <c r="J342" i="2"/>
  <c r="O338" i="2"/>
  <c r="E333" i="2"/>
  <c r="Y327" i="2"/>
  <c r="J316" i="2"/>
  <c r="Y314" i="2"/>
  <c r="AD311" i="2"/>
  <c r="O303" i="2"/>
  <c r="J299" i="2"/>
  <c r="AD294" i="2"/>
  <c r="Y289" i="2"/>
  <c r="O287" i="2"/>
  <c r="E285" i="2"/>
  <c r="AD283" i="2"/>
  <c r="Y282" i="2"/>
  <c r="Y281" i="2"/>
  <c r="Y280" i="2"/>
  <c r="Y279" i="2"/>
  <c r="Y278" i="2"/>
  <c r="AD276" i="2"/>
  <c r="J274" i="2"/>
  <c r="AD350" i="2"/>
  <c r="E344" i="2"/>
  <c r="T336" i="2"/>
  <c r="J331" i="2"/>
  <c r="AD325" i="2"/>
  <c r="O322" i="2"/>
  <c r="Y320" i="2"/>
  <c r="E346" i="2"/>
  <c r="E338" i="2"/>
  <c r="Y332" i="2"/>
  <c r="O327" i="2"/>
  <c r="O317" i="2"/>
  <c r="T314" i="2"/>
  <c r="E306" i="2"/>
  <c r="AD301" i="2"/>
  <c r="T297" i="2"/>
  <c r="E296" i="2"/>
  <c r="O293" i="2"/>
  <c r="J348" i="2"/>
  <c r="AD341" i="2"/>
  <c r="Y339" i="2"/>
  <c r="O334" i="2"/>
  <c r="E329" i="2"/>
  <c r="Y323" i="2"/>
  <c r="E322" i="2"/>
  <c r="E313" i="2"/>
  <c r="Y311" i="2"/>
  <c r="J310" i="2"/>
  <c r="AD308" i="2"/>
  <c r="O307" i="2"/>
  <c r="Y294" i="2"/>
  <c r="Y290" i="2"/>
  <c r="AD284" i="2"/>
  <c r="T282" i="2"/>
  <c r="T281" i="2"/>
  <c r="T279" i="2"/>
  <c r="T278" i="2"/>
  <c r="Y276" i="2"/>
  <c r="O350" i="2"/>
  <c r="T345" i="2"/>
  <c r="T339" i="2"/>
  <c r="J334" i="2"/>
  <c r="AD328" i="2"/>
  <c r="T323" i="2"/>
  <c r="Y315" i="2"/>
  <c r="O314" i="2"/>
  <c r="AD312" i="2"/>
  <c r="T311" i="2"/>
  <c r="E310" i="2"/>
  <c r="O343" i="2"/>
  <c r="O341" i="2"/>
  <c r="O339" i="2"/>
  <c r="E334" i="2"/>
  <c r="Y328" i="2"/>
  <c r="O323" i="2"/>
  <c r="Y347" i="2"/>
  <c r="T337" i="2"/>
  <c r="J332" i="2"/>
  <c r="AD326" i="2"/>
  <c r="E320" i="2"/>
  <c r="E317" i="2"/>
  <c r="T315" i="2"/>
  <c r="J314" i="2"/>
  <c r="Y312" i="2"/>
  <c r="Y335" i="2"/>
  <c r="O330" i="2"/>
  <c r="E325" i="2"/>
  <c r="J339" i="2"/>
  <c r="E330" i="2"/>
  <c r="T320" i="2"/>
  <c r="E314" i="2"/>
  <c r="J307" i="2"/>
  <c r="O301" i="2"/>
  <c r="T298" i="2"/>
  <c r="E286" i="2"/>
  <c r="O277" i="2"/>
  <c r="Y274" i="2"/>
  <c r="O266" i="2"/>
  <c r="J258" i="2"/>
  <c r="J257" i="2"/>
  <c r="J256" i="2"/>
  <c r="J255" i="2"/>
  <c r="J254" i="2"/>
  <c r="J243" i="2"/>
  <c r="O240" i="2"/>
  <c r="T237" i="2"/>
  <c r="Y234" i="2"/>
  <c r="AD231" i="2"/>
  <c r="AD230" i="2"/>
  <c r="E228" i="2"/>
  <c r="J225" i="2"/>
  <c r="O222" i="2"/>
  <c r="Y218" i="2"/>
  <c r="E216" i="2"/>
  <c r="O213" i="2"/>
  <c r="AD349" i="2"/>
  <c r="AD319" i="2"/>
  <c r="Y295" i="2"/>
  <c r="E293" i="2"/>
  <c r="E288" i="2"/>
  <c r="J282" i="2"/>
  <c r="O280" i="2"/>
  <c r="AD275" i="2"/>
  <c r="T273" i="2"/>
  <c r="O272" i="2"/>
  <c r="O271" i="2"/>
  <c r="O270" i="2"/>
  <c r="O269" i="2"/>
  <c r="O268" i="2"/>
  <c r="J260" i="2"/>
  <c r="E252" i="2"/>
  <c r="E251" i="2"/>
  <c r="E250" i="2"/>
  <c r="E249" i="2"/>
  <c r="E248" i="2"/>
  <c r="E247" i="2"/>
  <c r="E245" i="2"/>
  <c r="J242" i="2"/>
  <c r="O239" i="2"/>
  <c r="T236" i="2"/>
  <c r="Y233" i="2"/>
  <c r="AD229" i="2"/>
  <c r="E227" i="2"/>
  <c r="T328" i="2"/>
  <c r="E304" i="2"/>
  <c r="J301" i="2"/>
  <c r="O290" i="2"/>
  <c r="AD285" i="2"/>
  <c r="Y283" i="2"/>
  <c r="J266" i="2"/>
  <c r="J264" i="2"/>
  <c r="J263" i="2"/>
  <c r="J262" i="2"/>
  <c r="J261" i="2"/>
  <c r="E253" i="2"/>
  <c r="E244" i="2"/>
  <c r="J241" i="2"/>
  <c r="O238" i="2"/>
  <c r="T235" i="2"/>
  <c r="Y231" i="2"/>
  <c r="AD228" i="2"/>
  <c r="E226" i="2"/>
  <c r="J223" i="2"/>
  <c r="O220" i="2"/>
  <c r="Y217" i="2"/>
  <c r="E215" i="2"/>
  <c r="AD318" i="2"/>
  <c r="AD309" i="2"/>
  <c r="O298" i="2"/>
  <c r="T295" i="2"/>
  <c r="T283" i="2"/>
  <c r="J277" i="2"/>
  <c r="Y275" i="2"/>
  <c r="O273" i="2"/>
  <c r="J268" i="2"/>
  <c r="E260" i="2"/>
  <c r="E259" i="2"/>
  <c r="E258" i="2"/>
  <c r="E257" i="2"/>
  <c r="E256" i="2"/>
  <c r="E255" i="2"/>
  <c r="AD246" i="2"/>
  <c r="AD245" i="2"/>
  <c r="E243" i="2"/>
  <c r="O318" i="2"/>
  <c r="Y306" i="2"/>
  <c r="AD303" i="2"/>
  <c r="O295" i="2"/>
  <c r="AD292" i="2"/>
  <c r="AD287" i="2"/>
  <c r="J272" i="2"/>
  <c r="J271" i="2"/>
  <c r="J270" i="2"/>
  <c r="J269" i="2"/>
  <c r="E336" i="2"/>
  <c r="J306" i="2"/>
  <c r="E280" i="2"/>
  <c r="O278" i="2"/>
  <c r="O274" i="2"/>
  <c r="J273" i="2"/>
  <c r="E268" i="2"/>
  <c r="E267" i="2"/>
  <c r="E266" i="2"/>
  <c r="E265" i="2"/>
  <c r="E264" i="2"/>
  <c r="E263" i="2"/>
  <c r="J318" i="2"/>
  <c r="E309" i="2"/>
  <c r="J300" i="2"/>
  <c r="E292" i="2"/>
  <c r="O283" i="2"/>
  <c r="E345" i="2"/>
  <c r="O335" i="2"/>
  <c r="O325" i="2"/>
  <c r="J317" i="2"/>
  <c r="T312" i="2"/>
  <c r="Y308" i="2"/>
  <c r="AD302" i="2"/>
  <c r="O294" i="2"/>
  <c r="E287" i="2"/>
  <c r="E273" i="2"/>
  <c r="AD268" i="2"/>
  <c r="AD267" i="2"/>
  <c r="AD266" i="2"/>
  <c r="AD265" i="2"/>
  <c r="AD264" i="2"/>
  <c r="AD263" i="2"/>
  <c r="Y255" i="2"/>
  <c r="AD342" i="2"/>
  <c r="J323" i="2"/>
  <c r="E341" i="2"/>
  <c r="Y343" i="2"/>
  <c r="T305" i="2"/>
  <c r="J294" i="2"/>
  <c r="Y284" i="2"/>
  <c r="J281" i="2"/>
  <c r="Y273" i="2"/>
  <c r="Y269" i="2"/>
  <c r="T262" i="2"/>
  <c r="Y257" i="2"/>
  <c r="Y254" i="2"/>
  <c r="AD251" i="2"/>
  <c r="AD247" i="2"/>
  <c r="T246" i="2"/>
  <c r="O245" i="2"/>
  <c r="T241" i="2"/>
  <c r="AD236" i="2"/>
  <c r="J232" i="2"/>
  <c r="T227" i="2"/>
  <c r="O226" i="2"/>
  <c r="AD216" i="2"/>
  <c r="AD211" i="2"/>
  <c r="E210" i="2"/>
  <c r="O207" i="2"/>
  <c r="Y204" i="2"/>
  <c r="E202" i="2"/>
  <c r="Y196" i="2"/>
  <c r="E194" i="2"/>
  <c r="O191" i="2"/>
  <c r="Y188" i="2"/>
  <c r="E186" i="2"/>
  <c r="O183" i="2"/>
  <c r="Y180" i="2"/>
  <c r="E178" i="2"/>
  <c r="O175" i="2"/>
  <c r="Y172" i="2"/>
  <c r="E170" i="2"/>
  <c r="O167" i="2"/>
  <c r="Y164" i="2"/>
  <c r="E162" i="2"/>
  <c r="O159" i="2"/>
  <c r="Y156" i="2"/>
  <c r="E154" i="2"/>
  <c r="O151" i="2"/>
  <c r="Y299" i="2"/>
  <c r="E289" i="2"/>
  <c r="Y277" i="2"/>
  <c r="T271" i="2"/>
  <c r="O264" i="2"/>
  <c r="Y260" i="2"/>
  <c r="O253" i="2"/>
  <c r="AD243" i="2"/>
  <c r="Y242" i="2"/>
  <c r="J240" i="2"/>
  <c r="Y235" i="2"/>
  <c r="O234" i="2"/>
  <c r="E231" i="2"/>
  <c r="Y229" i="2"/>
  <c r="E223" i="2"/>
  <c r="AD220" i="2"/>
  <c r="AD219" i="2"/>
  <c r="AD218" i="2"/>
  <c r="AD217" i="2"/>
  <c r="AD210" i="2"/>
  <c r="J208" i="2"/>
  <c r="T205" i="2"/>
  <c r="AD202" i="2"/>
  <c r="J200" i="2"/>
  <c r="T197" i="2"/>
  <c r="AD194" i="2"/>
  <c r="J192" i="2"/>
  <c r="T189" i="2"/>
  <c r="E294" i="2"/>
  <c r="Y267" i="2"/>
  <c r="T257" i="2"/>
  <c r="T254" i="2"/>
  <c r="T250" i="2"/>
  <c r="J249" i="2"/>
  <c r="Y247" i="2"/>
  <c r="E239" i="2"/>
  <c r="AD237" i="2"/>
  <c r="J233" i="2"/>
  <c r="T228" i="2"/>
  <c r="E224" i="2"/>
  <c r="AD221" i="2"/>
  <c r="Y216" i="2"/>
  <c r="Y215" i="2"/>
  <c r="Y214" i="2"/>
  <c r="Y213" i="2"/>
  <c r="E209" i="2"/>
  <c r="O206" i="2"/>
  <c r="Y203" i="2"/>
  <c r="E201" i="2"/>
  <c r="O198" i="2"/>
  <c r="Y195" i="2"/>
  <c r="E193" i="2"/>
  <c r="O190" i="2"/>
  <c r="Y187" i="2"/>
  <c r="E185" i="2"/>
  <c r="O182" i="2"/>
  <c r="Y179" i="2"/>
  <c r="E177" i="2"/>
  <c r="O174" i="2"/>
  <c r="Y171" i="2"/>
  <c r="E169" i="2"/>
  <c r="O166" i="2"/>
  <c r="Y163" i="2"/>
  <c r="E161" i="2"/>
  <c r="O158" i="2"/>
  <c r="Y155" i="2"/>
  <c r="E153" i="2"/>
  <c r="AD333" i="2"/>
  <c r="O311" i="2"/>
  <c r="T288" i="2"/>
  <c r="T277" i="2"/>
  <c r="E275" i="2"/>
  <c r="T269" i="2"/>
  <c r="O262" i="2"/>
  <c r="AD258" i="2"/>
  <c r="Y251" i="2"/>
  <c r="O246" i="2"/>
  <c r="J245" i="2"/>
  <c r="O241" i="2"/>
  <c r="Y236" i="2"/>
  <c r="E232" i="2"/>
  <c r="Y230" i="2"/>
  <c r="J226" i="2"/>
  <c r="E225" i="2"/>
  <c r="AD222" i="2"/>
  <c r="Y211" i="2"/>
  <c r="AD209" i="2"/>
  <c r="J207" i="2"/>
  <c r="T204" i="2"/>
  <c r="AD201" i="2"/>
  <c r="J199" i="2"/>
  <c r="T196" i="2"/>
  <c r="T304" i="2"/>
  <c r="Y298" i="2"/>
  <c r="J293" i="2"/>
  <c r="O284" i="2"/>
  <c r="E271" i="2"/>
  <c r="Y265" i="2"/>
  <c r="T260" i="2"/>
  <c r="O257" i="2"/>
  <c r="AD255" i="2"/>
  <c r="AD252" i="2"/>
  <c r="O250" i="2"/>
  <c r="AD248" i="2"/>
  <c r="T247" i="2"/>
  <c r="AD244" i="2"/>
  <c r="Y243" i="2"/>
  <c r="E240" i="2"/>
  <c r="AD238" i="2"/>
  <c r="J234" i="2"/>
  <c r="T229" i="2"/>
  <c r="Y220" i="2"/>
  <c r="Y219" i="2"/>
  <c r="Y210" i="2"/>
  <c r="E208" i="2"/>
  <c r="Y330" i="2"/>
  <c r="AD274" i="2"/>
  <c r="AD272" i="2"/>
  <c r="AD270" i="2"/>
  <c r="E269" i="2"/>
  <c r="T267" i="2"/>
  <c r="Y263" i="2"/>
  <c r="Y258" i="2"/>
  <c r="O254" i="2"/>
  <c r="Y237" i="2"/>
  <c r="E233" i="2"/>
  <c r="O228" i="2"/>
  <c r="J227" i="2"/>
  <c r="AD223" i="2"/>
  <c r="Y221" i="2"/>
  <c r="T218" i="2"/>
  <c r="T217" i="2"/>
  <c r="T216" i="2"/>
  <c r="T215" i="2"/>
  <c r="T214" i="2"/>
  <c r="T213" i="2"/>
  <c r="T211" i="2"/>
  <c r="AD208" i="2"/>
  <c r="J206" i="2"/>
  <c r="T203" i="2"/>
  <c r="T265" i="2"/>
  <c r="Y324" i="2"/>
  <c r="O310" i="2"/>
  <c r="E297" i="2"/>
  <c r="Y291" i="2"/>
  <c r="J283" i="2"/>
  <c r="Y270" i="2"/>
  <c r="T263" i="2"/>
  <c r="Y261" i="2"/>
  <c r="O260" i="2"/>
  <c r="T255" i="2"/>
  <c r="T276" i="2"/>
  <c r="O265" i="2"/>
  <c r="T258" i="2"/>
  <c r="AD249" i="2"/>
  <c r="E242" i="2"/>
  <c r="O237" i="2"/>
  <c r="J236" i="2"/>
  <c r="I236" i="2" s="1"/>
  <c r="AD232" i="2"/>
  <c r="T231" i="2"/>
  <c r="AD226" i="2"/>
  <c r="T221" i="2"/>
  <c r="O219" i="2"/>
  <c r="O218" i="2"/>
  <c r="O217" i="2"/>
  <c r="O216" i="2"/>
  <c r="O215" i="2"/>
  <c r="O214" i="2"/>
  <c r="O211" i="2"/>
  <c r="Y208" i="2"/>
  <c r="T321" i="2"/>
  <c r="E274" i="2"/>
  <c r="J308" i="2"/>
  <c r="O276" i="2"/>
  <c r="E272" i="2"/>
  <c r="Y266" i="2"/>
  <c r="AD316" i="2"/>
  <c r="T307" i="2"/>
  <c r="AD295" i="2"/>
  <c r="Y286" i="2"/>
  <c r="O282" i="2"/>
  <c r="T268" i="2"/>
  <c r="Y316" i="2"/>
  <c r="T290" i="2"/>
  <c r="E279" i="2"/>
  <c r="AD273" i="2"/>
  <c r="AD271" i="2"/>
  <c r="Y262" i="2"/>
  <c r="O261" i="2"/>
  <c r="O285" i="2"/>
  <c r="Y271" i="2"/>
  <c r="O252" i="2"/>
  <c r="T249" i="2"/>
  <c r="T244" i="2"/>
  <c r="J238" i="2"/>
  <c r="E236" i="2"/>
  <c r="Y225" i="2"/>
  <c r="Y223" i="2"/>
  <c r="J218" i="2"/>
  <c r="AD207" i="2"/>
  <c r="AD198" i="2"/>
  <c r="J194" i="2"/>
  <c r="AD190" i="2"/>
  <c r="T181" i="2"/>
  <c r="O173" i="2"/>
  <c r="O172" i="2"/>
  <c r="O171" i="2"/>
  <c r="O170" i="2"/>
  <c r="O169" i="2"/>
  <c r="O168" i="2"/>
  <c r="J160" i="2"/>
  <c r="E152" i="2"/>
  <c r="E151" i="2"/>
  <c r="J149" i="2"/>
  <c r="T146" i="2"/>
  <c r="AD143" i="2"/>
  <c r="J141" i="2"/>
  <c r="Y246" i="2"/>
  <c r="AD233" i="2"/>
  <c r="Y227" i="2"/>
  <c r="E220" i="2"/>
  <c r="AD212" i="2"/>
  <c r="T206" i="2"/>
  <c r="E205" i="2"/>
  <c r="AD203" i="2"/>
  <c r="Y197" i="2"/>
  <c r="O196" i="2"/>
  <c r="AD191" i="2"/>
  <c r="T188" i="2"/>
  <c r="T187" i="2"/>
  <c r="T186" i="2"/>
  <c r="T185" i="2"/>
  <c r="T184" i="2"/>
  <c r="T183" i="2"/>
  <c r="T182" i="2"/>
  <c r="J167" i="2"/>
  <c r="J166" i="2"/>
  <c r="J165" i="2"/>
  <c r="J164" i="2"/>
  <c r="J163" i="2"/>
  <c r="J162" i="2"/>
  <c r="O315" i="2"/>
  <c r="T270" i="2"/>
  <c r="O263" i="2"/>
  <c r="O258" i="2"/>
  <c r="AD254" i="2"/>
  <c r="J252" i="2"/>
  <c r="O249" i="2"/>
  <c r="AD239" i="2"/>
  <c r="T225" i="2"/>
  <c r="T223" i="2"/>
  <c r="J216" i="2"/>
  <c r="E211" i="2"/>
  <c r="O209" i="2"/>
  <c r="Y207" i="2"/>
  <c r="O202" i="2"/>
  <c r="J201" i="2"/>
  <c r="AD199" i="2"/>
  <c r="J195" i="2"/>
  <c r="AD192" i="2"/>
  <c r="Y189" i="2"/>
  <c r="O181" i="2"/>
  <c r="O180" i="2"/>
  <c r="O179" i="2"/>
  <c r="O178" i="2"/>
  <c r="O177" i="2"/>
  <c r="O176" i="2"/>
  <c r="J168" i="2"/>
  <c r="E160" i="2"/>
  <c r="E159" i="2"/>
  <c r="D159" i="2" s="1"/>
  <c r="E158" i="2"/>
  <c r="E157" i="2"/>
  <c r="E156" i="2"/>
  <c r="E155" i="2"/>
  <c r="J148" i="2"/>
  <c r="T145" i="2"/>
  <c r="AD142" i="2"/>
  <c r="J140" i="2"/>
  <c r="O281" i="2"/>
  <c r="AD262" i="2"/>
  <c r="T251" i="2"/>
  <c r="O244" i="2"/>
  <c r="AD241" i="2"/>
  <c r="Y239" i="2"/>
  <c r="AD235" i="2"/>
  <c r="T233" i="2"/>
  <c r="O229" i="2"/>
  <c r="T219" i="2"/>
  <c r="E218" i="2"/>
  <c r="J214" i="2"/>
  <c r="O212" i="2"/>
  <c r="Y198" i="2"/>
  <c r="O197" i="2"/>
  <c r="AD193" i="2"/>
  <c r="Y190" i="2"/>
  <c r="J175" i="2"/>
  <c r="J174" i="2"/>
  <c r="J173" i="2"/>
  <c r="J172" i="2"/>
  <c r="J171" i="2"/>
  <c r="J170" i="2"/>
  <c r="J169" i="2"/>
  <c r="J246" i="2"/>
  <c r="O231" i="2"/>
  <c r="O221" i="2"/>
  <c r="E206" i="2"/>
  <c r="AD204" i="2"/>
  <c r="AD200" i="2"/>
  <c r="J196" i="2"/>
  <c r="Y191" i="2"/>
  <c r="O279" i="2"/>
  <c r="Y268" i="2"/>
  <c r="AD257" i="2"/>
  <c r="J244" i="2"/>
  <c r="J235" i="2"/>
  <c r="J229" i="2"/>
  <c r="O225" i="2"/>
  <c r="O223" i="2"/>
  <c r="E214" i="2"/>
  <c r="J212" i="2"/>
  <c r="T210" i="2"/>
  <c r="J209" i="2"/>
  <c r="T207" i="2"/>
  <c r="O203" i="2"/>
  <c r="J202" i="2"/>
  <c r="Y199" i="2"/>
  <c r="E195" i="2"/>
  <c r="Y192" i="2"/>
  <c r="O189" i="2"/>
  <c r="J183" i="2"/>
  <c r="J182" i="2"/>
  <c r="J181" i="2"/>
  <c r="J180" i="2"/>
  <c r="J179" i="2"/>
  <c r="J178" i="2"/>
  <c r="J177" i="2"/>
  <c r="AD161" i="2"/>
  <c r="AD160" i="2"/>
  <c r="AD159" i="2"/>
  <c r="AD158" i="2"/>
  <c r="AD157" i="2"/>
  <c r="AD156" i="2"/>
  <c r="AD155" i="2"/>
  <c r="E148" i="2"/>
  <c r="J278" i="2"/>
  <c r="O248" i="2"/>
  <c r="Y241" i="2"/>
  <c r="T239" i="2"/>
  <c r="T261" i="2"/>
  <c r="AD256" i="2"/>
  <c r="Y253" i="2"/>
  <c r="AD250" i="2"/>
  <c r="Y245" i="2"/>
  <c r="T243" i="2"/>
  <c r="J237" i="2"/>
  <c r="E235" i="2"/>
  <c r="J231" i="2"/>
  <c r="E229" i="2"/>
  <c r="J219" i="2"/>
  <c r="T266" i="2"/>
  <c r="AD259" i="2"/>
  <c r="J250" i="2"/>
  <c r="Y238" i="2"/>
  <c r="T291" i="2"/>
  <c r="Y259" i="2"/>
  <c r="T252" i="2"/>
  <c r="Y244" i="2"/>
  <c r="AD227" i="2"/>
  <c r="O204" i="2"/>
  <c r="T200" i="2"/>
  <c r="T198" i="2"/>
  <c r="AD196" i="2"/>
  <c r="J191" i="2"/>
  <c r="O186" i="2"/>
  <c r="E179" i="2"/>
  <c r="Y174" i="2"/>
  <c r="E173" i="2"/>
  <c r="Y168" i="2"/>
  <c r="O164" i="2"/>
  <c r="T161" i="2"/>
  <c r="O160" i="2"/>
  <c r="Y152" i="2"/>
  <c r="T151" i="2"/>
  <c r="E147" i="2"/>
  <c r="E146" i="2"/>
  <c r="E145" i="2"/>
  <c r="E144" i="2"/>
  <c r="E143" i="2"/>
  <c r="J137" i="2"/>
  <c r="T134" i="2"/>
  <c r="AD131" i="2"/>
  <c r="J129" i="2"/>
  <c r="T126" i="2"/>
  <c r="AD123" i="2"/>
  <c r="J121" i="2"/>
  <c r="T118" i="2"/>
  <c r="AD115" i="2"/>
  <c r="J113" i="2"/>
  <c r="T110" i="2"/>
  <c r="AD107" i="2"/>
  <c r="J105" i="2"/>
  <c r="T102" i="2"/>
  <c r="AD296" i="2"/>
  <c r="Y250" i="2"/>
  <c r="J239" i="2"/>
  <c r="AD234" i="2"/>
  <c r="O224" i="2"/>
  <c r="T220" i="2"/>
  <c r="J217" i="2"/>
  <c r="AD214" i="2"/>
  <c r="T202" i="2"/>
  <c r="J193" i="2"/>
  <c r="AD184" i="2"/>
  <c r="T180" i="2"/>
  <c r="E167" i="2"/>
  <c r="Y165" i="2"/>
  <c r="Y162" i="2"/>
  <c r="Y157" i="2"/>
  <c r="AD153" i="2"/>
  <c r="AD141" i="2"/>
  <c r="AD140" i="2"/>
  <c r="AD139" i="2"/>
  <c r="E138" i="2"/>
  <c r="O135" i="2"/>
  <c r="Y132" i="2"/>
  <c r="E130" i="2"/>
  <c r="O127" i="2"/>
  <c r="Y124" i="2"/>
  <c r="E122" i="2"/>
  <c r="O119" i="2"/>
  <c r="Y116" i="2"/>
  <c r="E114" i="2"/>
  <c r="O111" i="2"/>
  <c r="Y108" i="2"/>
  <c r="E106" i="2"/>
  <c r="O103" i="2"/>
  <c r="Y100" i="2"/>
  <c r="E98" i="2"/>
  <c r="Y92" i="2"/>
  <c r="T259" i="2"/>
  <c r="T230" i="2"/>
  <c r="Y206" i="2"/>
  <c r="J198" i="2"/>
  <c r="T194" i="2"/>
  <c r="J189" i="2"/>
  <c r="AD187" i="2"/>
  <c r="J186" i="2"/>
  <c r="AD181" i="2"/>
  <c r="AD178" i="2"/>
  <c r="T177" i="2"/>
  <c r="AD175" i="2"/>
  <c r="T171" i="2"/>
  <c r="AD169" i="2"/>
  <c r="E164" i="2"/>
  <c r="O156" i="2"/>
  <c r="J155" i="2"/>
  <c r="J150" i="2"/>
  <c r="E149" i="2"/>
  <c r="AD138" i="2"/>
  <c r="J136" i="2"/>
  <c r="T133" i="2"/>
  <c r="AD130" i="2"/>
  <c r="J128" i="2"/>
  <c r="T125" i="2"/>
  <c r="AD122" i="2"/>
  <c r="J120" i="2"/>
  <c r="T117" i="2"/>
  <c r="AD114" i="2"/>
  <c r="J112" i="2"/>
  <c r="AD106" i="2"/>
  <c r="J104" i="2"/>
  <c r="T101" i="2"/>
  <c r="AD286" i="2"/>
  <c r="Y249" i="2"/>
  <c r="Y226" i="2"/>
  <c r="J204" i="2"/>
  <c r="O200" i="2"/>
  <c r="E191" i="2"/>
  <c r="T174" i="2"/>
  <c r="AD172" i="2"/>
  <c r="T168" i="2"/>
  <c r="AD166" i="2"/>
  <c r="O161" i="2"/>
  <c r="T157" i="2"/>
  <c r="Y153" i="2"/>
  <c r="T152" i="2"/>
  <c r="AD147" i="2"/>
  <c r="AD146" i="2"/>
  <c r="AD145" i="2"/>
  <c r="AD144" i="2"/>
  <c r="T238" i="2"/>
  <c r="T234" i="2"/>
  <c r="O230" i="2"/>
  <c r="J220" i="2"/>
  <c r="E217" i="2"/>
  <c r="AD213" i="2"/>
  <c r="T208" i="2"/>
  <c r="T192" i="2"/>
  <c r="Y184" i="2"/>
  <c r="E183" i="2"/>
  <c r="Y178" i="2"/>
  <c r="AD163" i="2"/>
  <c r="T162" i="2"/>
  <c r="Y158" i="2"/>
  <c r="J151" i="2"/>
  <c r="E150" i="2"/>
  <c r="AD148" i="2"/>
  <c r="Y143" i="2"/>
  <c r="Y142" i="2"/>
  <c r="Y141" i="2"/>
  <c r="Y140" i="2"/>
  <c r="Y139" i="2"/>
  <c r="AD137" i="2"/>
  <c r="J135" i="2"/>
  <c r="T132" i="2"/>
  <c r="AD129" i="2"/>
  <c r="J127" i="2"/>
  <c r="T124" i="2"/>
  <c r="AD121" i="2"/>
  <c r="J119" i="2"/>
  <c r="O256" i="2"/>
  <c r="E276" i="2"/>
  <c r="AD242" i="2"/>
  <c r="E212" i="2"/>
  <c r="T193" i="2"/>
  <c r="O188" i="2"/>
  <c r="N188" i="2" s="1"/>
  <c r="E184" i="2"/>
  <c r="AD179" i="2"/>
  <c r="E171" i="2"/>
  <c r="AD162" i="2"/>
  <c r="J159" i="2"/>
  <c r="J157" i="2"/>
  <c r="AD149" i="2"/>
  <c r="O145" i="2"/>
  <c r="E141" i="2"/>
  <c r="AD134" i="2"/>
  <c r="J130" i="2"/>
  <c r="AD128" i="2"/>
  <c r="J124" i="2"/>
  <c r="T119" i="2"/>
  <c r="J117" i="2"/>
  <c r="AD113" i="2"/>
  <c r="Y110" i="2"/>
  <c r="O107" i="2"/>
  <c r="E104" i="2"/>
  <c r="AD100" i="2"/>
  <c r="E97" i="2"/>
  <c r="J94" i="2"/>
  <c r="O91" i="2"/>
  <c r="T89" i="2"/>
  <c r="AD86" i="2"/>
  <c r="J84" i="2"/>
  <c r="T81" i="2"/>
  <c r="AD78" i="2"/>
  <c r="J76" i="2"/>
  <c r="T73" i="2"/>
  <c r="AD70" i="2"/>
  <c r="J68" i="2"/>
  <c r="I68" i="2" s="1"/>
  <c r="T65" i="2"/>
  <c r="AD62" i="2"/>
  <c r="J60" i="2"/>
  <c r="T57" i="2"/>
  <c r="AD54" i="2"/>
  <c r="J52" i="2"/>
  <c r="T49" i="2"/>
  <c r="AD46" i="2"/>
  <c r="J44" i="2"/>
  <c r="T41" i="2"/>
  <c r="AD38" i="2"/>
  <c r="J36" i="2"/>
  <c r="AD224" i="2"/>
  <c r="T201" i="2"/>
  <c r="E199" i="2"/>
  <c r="T190" i="2"/>
  <c r="E182" i="2"/>
  <c r="T175" i="2"/>
  <c r="T173" i="2"/>
  <c r="Y166" i="2"/>
  <c r="Y160" i="2"/>
  <c r="Y151" i="2"/>
  <c r="Y146" i="2"/>
  <c r="O142" i="2"/>
  <c r="T139" i="2"/>
  <c r="O138" i="2"/>
  <c r="Y133" i="2"/>
  <c r="O132" i="2"/>
  <c r="Y127" i="2"/>
  <c r="E123" i="2"/>
  <c r="Y121" i="2"/>
  <c r="J118" i="2"/>
  <c r="I118" i="2" s="1"/>
  <c r="E115" i="2"/>
  <c r="Y111" i="2"/>
  <c r="O108" i="2"/>
  <c r="E105" i="2"/>
  <c r="AD101" i="2"/>
  <c r="AD99" i="2"/>
  <c r="AD98" i="2"/>
  <c r="E96" i="2"/>
  <c r="J93" i="2"/>
  <c r="O90" i="2"/>
  <c r="Y87" i="2"/>
  <c r="E85" i="2"/>
  <c r="O82" i="2"/>
  <c r="Y79" i="2"/>
  <c r="E77" i="2"/>
  <c r="O74" i="2"/>
  <c r="Y71" i="2"/>
  <c r="E69" i="2"/>
  <c r="O66" i="2"/>
  <c r="Y63" i="2"/>
  <c r="E61" i="2"/>
  <c r="O58" i="2"/>
  <c r="Y55" i="2"/>
  <c r="E53" i="2"/>
  <c r="O50" i="2"/>
  <c r="Y47" i="2"/>
  <c r="E45" i="2"/>
  <c r="O42" i="2"/>
  <c r="Y39" i="2"/>
  <c r="E37" i="2"/>
  <c r="O34" i="2"/>
  <c r="Y31" i="2"/>
  <c r="E29" i="2"/>
  <c r="O26" i="2"/>
  <c r="Y23" i="2"/>
  <c r="E21" i="2"/>
  <c r="O18" i="2"/>
  <c r="O242" i="2"/>
  <c r="J230" i="2"/>
  <c r="J211" i="2"/>
  <c r="AD195" i="2"/>
  <c r="J188" i="2"/>
  <c r="AD185" i="2"/>
  <c r="Y181" i="2"/>
  <c r="Y177" i="2"/>
  <c r="AD170" i="2"/>
  <c r="AD168" i="2"/>
  <c r="O155" i="2"/>
  <c r="O153" i="2"/>
  <c r="Y149" i="2"/>
  <c r="O148" i="2"/>
  <c r="E137" i="2"/>
  <c r="AD135" i="2"/>
  <c r="J131" i="2"/>
  <c r="J125" i="2"/>
  <c r="T120" i="2"/>
  <c r="E116" i="2"/>
  <c r="Y112" i="2"/>
  <c r="O109" i="2"/>
  <c r="J106" i="2"/>
  <c r="AD102" i="2"/>
  <c r="AD97" i="2"/>
  <c r="E95" i="2"/>
  <c r="J92" i="2"/>
  <c r="T88" i="2"/>
  <c r="AD85" i="2"/>
  <c r="J83" i="2"/>
  <c r="T80" i="2"/>
  <c r="AD77" i="2"/>
  <c r="J75" i="2"/>
  <c r="T72" i="2"/>
  <c r="AD69" i="2"/>
  <c r="J67" i="2"/>
  <c r="T64" i="2"/>
  <c r="AD61" i="2"/>
  <c r="J59" i="2"/>
  <c r="T56" i="2"/>
  <c r="AD53" i="2"/>
  <c r="J51" i="2"/>
  <c r="T48" i="2"/>
  <c r="AD45" i="2"/>
  <c r="J43" i="2"/>
  <c r="T40" i="2"/>
  <c r="AD37" i="2"/>
  <c r="J35" i="2"/>
  <c r="E241" i="2"/>
  <c r="O193" i="2"/>
  <c r="AD183" i="2"/>
  <c r="E175" i="2"/>
  <c r="T164" i="2"/>
  <c r="O162" i="2"/>
  <c r="AD154" i="2"/>
  <c r="J145" i="2"/>
  <c r="T143" i="2"/>
  <c r="O139" i="2"/>
  <c r="Y134" i="2"/>
  <c r="O133" i="2"/>
  <c r="Y128" i="2"/>
  <c r="E124" i="2"/>
  <c r="Y122" i="2"/>
  <c r="E117" i="2"/>
  <c r="Y113" i="2"/>
  <c r="O110" i="2"/>
  <c r="J107" i="2"/>
  <c r="AD103" i="2"/>
  <c r="T224" i="2"/>
  <c r="J215" i="2"/>
  <c r="I215" i="2" s="1"/>
  <c r="O210" i="2"/>
  <c r="E207" i="2"/>
  <c r="E204" i="2"/>
  <c r="O201" i="2"/>
  <c r="E198" i="2"/>
  <c r="T195" i="2"/>
  <c r="J190" i="2"/>
  <c r="T179" i="2"/>
  <c r="Y170" i="2"/>
  <c r="T166" i="2"/>
  <c r="T160" i="2"/>
  <c r="T158" i="2"/>
  <c r="Y154" i="2"/>
  <c r="J142" i="2"/>
  <c r="J138" i="2"/>
  <c r="AD136" i="2"/>
  <c r="J132" i="2"/>
  <c r="T127" i="2"/>
  <c r="J126" i="2"/>
  <c r="T121" i="2"/>
  <c r="E118" i="2"/>
  <c r="D118" i="2" s="1"/>
  <c r="Y114" i="2"/>
  <c r="T111" i="2"/>
  <c r="J108" i="2"/>
  <c r="AD104" i="2"/>
  <c r="Y98" i="2"/>
  <c r="AD95" i="2"/>
  <c r="E93" i="2"/>
  <c r="J90" i="2"/>
  <c r="T87" i="2"/>
  <c r="AD84" i="2"/>
  <c r="J82" i="2"/>
  <c r="T79" i="2"/>
  <c r="AD76" i="2"/>
  <c r="J74" i="2"/>
  <c r="T71" i="2"/>
  <c r="AD68" i="2"/>
  <c r="J66" i="2"/>
  <c r="T63" i="2"/>
  <c r="AD60" i="2"/>
  <c r="J58" i="2"/>
  <c r="T55" i="2"/>
  <c r="AD52" i="2"/>
  <c r="J50" i="2"/>
  <c r="T47" i="2"/>
  <c r="AD44" i="2"/>
  <c r="J42" i="2"/>
  <c r="T39" i="2"/>
  <c r="E234" i="2"/>
  <c r="Y222" i="2"/>
  <c r="Y200" i="2"/>
  <c r="O187" i="2"/>
  <c r="Y183" i="2"/>
  <c r="AD174" i="2"/>
  <c r="T172" i="2"/>
  <c r="O247" i="2"/>
  <c r="Y228" i="2"/>
  <c r="J210" i="2"/>
  <c r="AD206" i="2"/>
  <c r="T232" i="2"/>
  <c r="O255" i="2"/>
  <c r="T245" i="2"/>
  <c r="T226" i="2"/>
  <c r="J222" i="2"/>
  <c r="E237" i="2"/>
  <c r="O232" i="2"/>
  <c r="O205" i="2"/>
  <c r="Y202" i="2"/>
  <c r="T253" i="2"/>
  <c r="J221" i="2"/>
  <c r="E203" i="2"/>
  <c r="AD189" i="2"/>
  <c r="Y185" i="2"/>
  <c r="Y182" i="2"/>
  <c r="Y175" i="2"/>
  <c r="E172" i="2"/>
  <c r="E163" i="2"/>
  <c r="Y159" i="2"/>
  <c r="Y144" i="2"/>
  <c r="T140" i="2"/>
  <c r="O137" i="2"/>
  <c r="AD133" i="2"/>
  <c r="O130" i="2"/>
  <c r="AD126" i="2"/>
  <c r="O123" i="2"/>
  <c r="AD119" i="2"/>
  <c r="T116" i="2"/>
  <c r="J115" i="2"/>
  <c r="E107" i="2"/>
  <c r="T105" i="2"/>
  <c r="AD96" i="2"/>
  <c r="AD91" i="2"/>
  <c r="O89" i="2"/>
  <c r="J88" i="2"/>
  <c r="T83" i="2"/>
  <c r="Y78" i="2"/>
  <c r="T77" i="2"/>
  <c r="AD72" i="2"/>
  <c r="E68" i="2"/>
  <c r="AD66" i="2"/>
  <c r="J62" i="2"/>
  <c r="I62" i="2" s="1"/>
  <c r="O57" i="2"/>
  <c r="J56" i="2"/>
  <c r="T51" i="2"/>
  <c r="Y46" i="2"/>
  <c r="T45" i="2"/>
  <c r="AD40" i="2"/>
  <c r="E35" i="2"/>
  <c r="E33" i="2"/>
  <c r="J30" i="2"/>
  <c r="O27" i="2"/>
  <c r="T23" i="2"/>
  <c r="Y20" i="2"/>
  <c r="AD17" i="2"/>
  <c r="E16" i="2"/>
  <c r="O13" i="2"/>
  <c r="E261" i="2"/>
  <c r="T209" i="2"/>
  <c r="J197" i="2"/>
  <c r="E189" i="2"/>
  <c r="O185" i="2"/>
  <c r="E168" i="2"/>
  <c r="O165" i="2"/>
  <c r="O149" i="2"/>
  <c r="J147" i="2"/>
  <c r="Y138" i="2"/>
  <c r="O113" i="2"/>
  <c r="AD111" i="2"/>
  <c r="Y103" i="2"/>
  <c r="J102" i="2"/>
  <c r="T100" i="2"/>
  <c r="O99" i="2"/>
  <c r="J98" i="2"/>
  <c r="O94" i="2"/>
  <c r="E87" i="2"/>
  <c r="Y85" i="2"/>
  <c r="E81" i="2"/>
  <c r="O76" i="2"/>
  <c r="E75" i="2"/>
  <c r="O70" i="2"/>
  <c r="Y65" i="2"/>
  <c r="O64" i="2"/>
  <c r="AD260" i="2"/>
  <c r="Y201" i="2"/>
  <c r="T178" i="2"/>
  <c r="O154" i="2"/>
  <c r="AD151" i="2"/>
  <c r="T144" i="2"/>
  <c r="Y131" i="2"/>
  <c r="O128" i="2"/>
  <c r="AD124" i="2"/>
  <c r="O121" i="2"/>
  <c r="E110" i="2"/>
  <c r="T108" i="2"/>
  <c r="Y96" i="2"/>
  <c r="T95" i="2"/>
  <c r="Y91" i="2"/>
  <c r="T90" i="2"/>
  <c r="J89" i="2"/>
  <c r="T84" i="2"/>
  <c r="S84" i="2" s="1"/>
  <c r="AD79" i="2"/>
  <c r="T78" i="2"/>
  <c r="AD73" i="2"/>
  <c r="J69" i="2"/>
  <c r="AD67" i="2"/>
  <c r="J63" i="2"/>
  <c r="T58" i="2"/>
  <c r="J57" i="2"/>
  <c r="T52" i="2"/>
  <c r="AD47" i="2"/>
  <c r="T46" i="2"/>
  <c r="AD41" i="2"/>
  <c r="J37" i="2"/>
  <c r="AD33" i="2"/>
  <c r="AD215" i="2"/>
  <c r="O208" i="2"/>
  <c r="O192" i="2"/>
  <c r="J185" i="2"/>
  <c r="AD171" i="2"/>
  <c r="AD167" i="2"/>
  <c r="E165" i="2"/>
  <c r="D165" i="2" s="1"/>
  <c r="T159" i="2"/>
  <c r="T142" i="2"/>
  <c r="O140" i="2"/>
  <c r="Y136" i="2"/>
  <c r="J133" i="2"/>
  <c r="Y129" i="2"/>
  <c r="Y126" i="2"/>
  <c r="J123" i="2"/>
  <c r="Y119" i="2"/>
  <c r="AD117" i="2"/>
  <c r="O116" i="2"/>
  <c r="Y106" i="2"/>
  <c r="O105" i="2"/>
  <c r="AD92" i="2"/>
  <c r="E197" i="2"/>
  <c r="AD188" i="2"/>
  <c r="AC188" i="2" s="1"/>
  <c r="T156" i="2"/>
  <c r="O146" i="2"/>
  <c r="T138" i="2"/>
  <c r="E135" i="2"/>
  <c r="T131" i="2"/>
  <c r="E128" i="2"/>
  <c r="T114" i="2"/>
  <c r="E113" i="2"/>
  <c r="T103" i="2"/>
  <c r="E102" i="2"/>
  <c r="O100" i="2"/>
  <c r="N100" i="2" s="1"/>
  <c r="J99" i="2"/>
  <c r="E94" i="2"/>
  <c r="J248" i="2"/>
  <c r="AD205" i="2"/>
  <c r="E181" i="2"/>
  <c r="E174" i="2"/>
  <c r="AD164" i="2"/>
  <c r="Y161" i="2"/>
  <c r="J156" i="2"/>
  <c r="J154" i="2"/>
  <c r="AD150" i="2"/>
  <c r="Y148" i="2"/>
  <c r="O144" i="2"/>
  <c r="E121" i="2"/>
  <c r="J111" i="2"/>
  <c r="AD109" i="2"/>
  <c r="J247" i="2"/>
  <c r="J228" i="2"/>
  <c r="J213" i="2"/>
  <c r="E192" i="2"/>
  <c r="D192" i="2" s="1"/>
  <c r="E188" i="2"/>
  <c r="D188" i="2" s="1"/>
  <c r="Y167" i="2"/>
  <c r="E142" i="2"/>
  <c r="E133" i="2"/>
  <c r="T129" i="2"/>
  <c r="E126" i="2"/>
  <c r="T122" i="2"/>
  <c r="E119" i="2"/>
  <c r="Y117" i="2"/>
  <c r="J116" i="2"/>
  <c r="E108" i="2"/>
  <c r="T106" i="2"/>
  <c r="AD93" i="2"/>
  <c r="AD87" i="2"/>
  <c r="T86" i="2"/>
  <c r="AD81" i="2"/>
  <c r="J77" i="2"/>
  <c r="AD75" i="2"/>
  <c r="J71" i="2"/>
  <c r="T66" i="2"/>
  <c r="J65" i="2"/>
  <c r="T60" i="2"/>
  <c r="E219" i="2"/>
  <c r="J187" i="2"/>
  <c r="T176" i="2"/>
  <c r="O150" i="2"/>
  <c r="E139" i="2"/>
  <c r="O129" i="2"/>
  <c r="O96" i="2"/>
  <c r="J87" i="2"/>
  <c r="I87" i="2" s="1"/>
  <c r="AD83" i="2"/>
  <c r="T82" i="2"/>
  <c r="J79" i="2"/>
  <c r="T74" i="2"/>
  <c r="Y61" i="2"/>
  <c r="O60" i="2"/>
  <c r="AD58" i="2"/>
  <c r="T54" i="2"/>
  <c r="AD51" i="2"/>
  <c r="J49" i="2"/>
  <c r="J45" i="2"/>
  <c r="T42" i="2"/>
  <c r="AD39" i="2"/>
  <c r="O38" i="2"/>
  <c r="N38" i="2" s="1"/>
  <c r="O33" i="2"/>
  <c r="O32" i="2"/>
  <c r="O31" i="2"/>
  <c r="O30" i="2"/>
  <c r="O29" i="2"/>
  <c r="O28" i="2"/>
  <c r="J19" i="2"/>
  <c r="J18" i="2"/>
  <c r="J17" i="2"/>
  <c r="O14" i="2"/>
  <c r="J203" i="2"/>
  <c r="Y194" i="2"/>
  <c r="J176" i="2"/>
  <c r="T163" i="2"/>
  <c r="T154" i="2"/>
  <c r="Y145" i="2"/>
  <c r="T141" i="2"/>
  <c r="E120" i="2"/>
  <c r="E103" i="2"/>
  <c r="J100" i="2"/>
  <c r="I100" i="2" s="1"/>
  <c r="T94" i="2"/>
  <c r="O92" i="2"/>
  <c r="E90" i="2"/>
  <c r="Y88" i="2"/>
  <c r="O85" i="2"/>
  <c r="Y80" i="2"/>
  <c r="O63" i="2"/>
  <c r="O46" i="2"/>
  <c r="Y43" i="2"/>
  <c r="E41" i="2"/>
  <c r="AD36" i="2"/>
  <c r="Y35" i="2"/>
  <c r="T34" i="2"/>
  <c r="J27" i="2"/>
  <c r="J26" i="2"/>
  <c r="J25" i="2"/>
  <c r="J24" i="2"/>
  <c r="J23" i="2"/>
  <c r="J22" i="2"/>
  <c r="J21" i="2"/>
  <c r="J20" i="2"/>
  <c r="J16" i="2"/>
  <c r="O12" i="2"/>
  <c r="O194" i="2"/>
  <c r="AD180" i="2"/>
  <c r="E176" i="2"/>
  <c r="T169" i="2"/>
  <c r="T153" i="2"/>
  <c r="T149" i="2"/>
  <c r="T135" i="2"/>
  <c r="AD125" i="2"/>
  <c r="J114" i="2"/>
  <c r="E111" i="2"/>
  <c r="AD108" i="2"/>
  <c r="Y105" i="2"/>
  <c r="Y102" i="2"/>
  <c r="O98" i="2"/>
  <c r="J96" i="2"/>
  <c r="E82" i="2"/>
  <c r="O77" i="2"/>
  <c r="Y72" i="2"/>
  <c r="T69" i="2"/>
  <c r="AD64" i="2"/>
  <c r="T61" i="2"/>
  <c r="AD55" i="2"/>
  <c r="J53" i="2"/>
  <c r="T50" i="2"/>
  <c r="E49" i="2"/>
  <c r="J38" i="2"/>
  <c r="J29" i="2"/>
  <c r="J28" i="2"/>
  <c r="J15" i="2"/>
  <c r="J14" i="2"/>
  <c r="O11" i="2"/>
  <c r="AD240" i="2"/>
  <c r="E187" i="2"/>
  <c r="J158" i="2"/>
  <c r="J153" i="2"/>
  <c r="E129" i="2"/>
  <c r="AD116" i="2"/>
  <c r="E92" i="2"/>
  <c r="O88" i="2"/>
  <c r="Y86" i="2"/>
  <c r="Y83" i="2"/>
  <c r="O80" i="2"/>
  <c r="E79" i="2"/>
  <c r="Y75" i="2"/>
  <c r="E71" i="2"/>
  <c r="E60" i="2"/>
  <c r="Y58" i="2"/>
  <c r="O54" i="2"/>
  <c r="Y51" i="2"/>
  <c r="O39" i="2"/>
  <c r="J33" i="2"/>
  <c r="J32" i="2"/>
  <c r="J31" i="2"/>
  <c r="E20" i="2"/>
  <c r="E19" i="2"/>
  <c r="E18" i="2"/>
  <c r="E17" i="2"/>
  <c r="J13" i="2"/>
  <c r="E213" i="2"/>
  <c r="E200" i="2"/>
  <c r="AD173" i="2"/>
  <c r="O163" i="2"/>
  <c r="O141" i="2"/>
  <c r="Y137" i="2"/>
  <c r="O134" i="2"/>
  <c r="E132" i="2"/>
  <c r="O122" i="2"/>
  <c r="E100" i="2"/>
  <c r="Y97" i="2"/>
  <c r="AD89" i="2"/>
  <c r="J85" i="2"/>
  <c r="O72" i="2"/>
  <c r="Y67" i="2"/>
  <c r="E63" i="2"/>
  <c r="E57" i="2"/>
  <c r="AD48" i="2"/>
  <c r="J46" i="2"/>
  <c r="T43" i="2"/>
  <c r="Y36" i="2"/>
  <c r="T35" i="2"/>
  <c r="J34" i="2"/>
  <c r="T240" i="2"/>
  <c r="Y193" i="2"/>
  <c r="AD186" i="2"/>
  <c r="E180" i="2"/>
  <c r="D180" i="2" s="1"/>
  <c r="AD152" i="2"/>
  <c r="T148" i="2"/>
  <c r="O131" i="2"/>
  <c r="Y125" i="2"/>
  <c r="AD110" i="2"/>
  <c r="Y107" i="2"/>
  <c r="Y104" i="2"/>
  <c r="O102" i="2"/>
  <c r="Y93" i="2"/>
  <c r="E74" i="2"/>
  <c r="O69" i="2"/>
  <c r="E66" i="2"/>
  <c r="D66" i="2" s="1"/>
  <c r="Y64" i="2"/>
  <c r="O61" i="2"/>
  <c r="AD59" i="2"/>
  <c r="E50" i="2"/>
  <c r="D50" i="2" s="1"/>
  <c r="O47" i="2"/>
  <c r="Y44" i="2"/>
  <c r="E42" i="2"/>
  <c r="Y40" i="2"/>
  <c r="E38" i="2"/>
  <c r="E32" i="2"/>
  <c r="E31" i="2"/>
  <c r="E30" i="2"/>
  <c r="J134" i="2"/>
  <c r="E131" i="2"/>
  <c r="T128" i="2"/>
  <c r="AD118" i="2"/>
  <c r="Y115" i="2"/>
  <c r="T113" i="2"/>
  <c r="Y99" i="2"/>
  <c r="T97" i="2"/>
  <c r="T91" i="2"/>
  <c r="E88" i="2"/>
  <c r="O83" i="2"/>
  <c r="J80" i="2"/>
  <c r="T75" i="2"/>
  <c r="J72" i="2"/>
  <c r="Y70" i="2"/>
  <c r="T67" i="2"/>
  <c r="Y62" i="2"/>
  <c r="AD56" i="2"/>
  <c r="J54" i="2"/>
  <c r="J39" i="2"/>
  <c r="AD21" i="2"/>
  <c r="AD20" i="2"/>
  <c r="AD19" i="2"/>
  <c r="AD18" i="2"/>
  <c r="AD15" i="2"/>
  <c r="E13" i="2"/>
  <c r="O236" i="2"/>
  <c r="N236" i="2" s="1"/>
  <c r="T199" i="2"/>
  <c r="Y186" i="2"/>
  <c r="Y173" i="2"/>
  <c r="T167" i="2"/>
  <c r="E196" i="2"/>
  <c r="Y176" i="2"/>
  <c r="AD165" i="2"/>
  <c r="Y169" i="2"/>
  <c r="T150" i="2"/>
  <c r="Y130" i="2"/>
  <c r="J110" i="2"/>
  <c r="E101" i="2"/>
  <c r="J97" i="2"/>
  <c r="O93" i="2"/>
  <c r="E59" i="2"/>
  <c r="O56" i="2"/>
  <c r="E54" i="2"/>
  <c r="O51" i="2"/>
  <c r="O49" i="2"/>
  <c r="O44" i="2"/>
  <c r="O37" i="2"/>
  <c r="AD34" i="2"/>
  <c r="AD32" i="2"/>
  <c r="Y29" i="2"/>
  <c r="E28" i="2"/>
  <c r="Y26" i="2"/>
  <c r="O22" i="2"/>
  <c r="Y13" i="2"/>
  <c r="J12" i="2"/>
  <c r="I12" i="2" s="1"/>
  <c r="AD182" i="2"/>
  <c r="O157" i="2"/>
  <c r="J143" i="2"/>
  <c r="O125" i="2"/>
  <c r="Y120" i="2"/>
  <c r="O115" i="2"/>
  <c r="T104" i="2"/>
  <c r="O86" i="2"/>
  <c r="E84" i="2"/>
  <c r="J81" i="2"/>
  <c r="J78" i="2"/>
  <c r="E73" i="2"/>
  <c r="E70" i="2"/>
  <c r="E67" i="2"/>
  <c r="E64" i="2"/>
  <c r="Y53" i="2"/>
  <c r="Y41" i="2"/>
  <c r="E25" i="2"/>
  <c r="O19" i="2"/>
  <c r="Y17" i="2"/>
  <c r="AD14" i="2"/>
  <c r="AD225" i="2"/>
  <c r="AD197" i="2"/>
  <c r="Y147" i="2"/>
  <c r="O136" i="2"/>
  <c r="E125" i="2"/>
  <c r="O120" i="2"/>
  <c r="Y109" i="2"/>
  <c r="T96" i="2"/>
  <c r="O75" i="2"/>
  <c r="J61" i="2"/>
  <c r="E51" i="2"/>
  <c r="Y48" i="2"/>
  <c r="E44" i="2"/>
  <c r="AD27" i="2"/>
  <c r="E22" i="2"/>
  <c r="O16" i="2"/>
  <c r="E12" i="2"/>
  <c r="T130" i="2"/>
  <c r="O124" i="2"/>
  <c r="J109" i="2"/>
  <c r="T99" i="2"/>
  <c r="Y69" i="2"/>
  <c r="T53" i="2"/>
  <c r="E39" i="2"/>
  <c r="T36" i="2"/>
  <c r="Y34" i="2"/>
  <c r="Y32" i="2"/>
  <c r="T29" i="2"/>
  <c r="T26" i="2"/>
  <c r="AD24" i="2"/>
  <c r="T20" i="2"/>
  <c r="T13" i="2"/>
  <c r="T222" i="2"/>
  <c r="O195" i="2"/>
  <c r="E166" i="2"/>
  <c r="E136" i="2"/>
  <c r="O114" i="2"/>
  <c r="O104" i="2"/>
  <c r="Y95" i="2"/>
  <c r="T92" i="2"/>
  <c r="E89" i="2"/>
  <c r="J86" i="2"/>
  <c r="E83" i="2"/>
  <c r="AD80" i="2"/>
  <c r="E78" i="2"/>
  <c r="AD74" i="2"/>
  <c r="E72" i="2"/>
  <c r="Y66" i="2"/>
  <c r="AD63" i="2"/>
  <c r="E58" i="2"/>
  <c r="E56" i="2"/>
  <c r="O48" i="2"/>
  <c r="E46" i="2"/>
  <c r="AD43" i="2"/>
  <c r="O41" i="2"/>
  <c r="AD30" i="2"/>
  <c r="T17" i="2"/>
  <c r="Y14" i="2"/>
  <c r="T191" i="2"/>
  <c r="AD177" i="2"/>
  <c r="T147" i="2"/>
  <c r="E140" i="2"/>
  <c r="Y135" i="2"/>
  <c r="Y118" i="2"/>
  <c r="Y60" i="2"/>
  <c r="O55" i="2"/>
  <c r="AD50" i="2"/>
  <c r="E34" i="2"/>
  <c r="T32" i="2"/>
  <c r="Y27" i="2"/>
  <c r="O23" i="2"/>
  <c r="AD11" i="2"/>
  <c r="T155" i="2"/>
  <c r="O147" i="2"/>
  <c r="E221" i="2"/>
  <c r="D221" i="2" s="1"/>
  <c r="E134" i="2"/>
  <c r="O117" i="2"/>
  <c r="J101" i="2"/>
  <c r="Y89" i="2"/>
  <c r="E80" i="2"/>
  <c r="O71" i="2"/>
  <c r="AD57" i="2"/>
  <c r="E47" i="2"/>
  <c r="E27" i="2"/>
  <c r="T22" i="2"/>
  <c r="T15" i="2"/>
  <c r="J144" i="2"/>
  <c r="T107" i="2"/>
  <c r="AD88" i="2"/>
  <c r="Y84" i="2"/>
  <c r="O62" i="2"/>
  <c r="AD49" i="2"/>
  <c r="Y45" i="2"/>
  <c r="Y42" i="2"/>
  <c r="T38" i="2"/>
  <c r="AD31" i="2"/>
  <c r="T24" i="2"/>
  <c r="O17" i="2"/>
  <c r="E11" i="2"/>
  <c r="Y209" i="2"/>
  <c r="AD176" i="2"/>
  <c r="Y123" i="2"/>
  <c r="Y94" i="2"/>
  <c r="E76" i="2"/>
  <c r="AD65" i="2"/>
  <c r="AD28" i="2"/>
  <c r="AD26" i="2"/>
  <c r="Y19" i="2"/>
  <c r="AD12" i="2"/>
  <c r="T115" i="2"/>
  <c r="E99" i="2"/>
  <c r="Y74" i="2"/>
  <c r="T70" i="2"/>
  <c r="Y57" i="2"/>
  <c r="O53" i="2"/>
  <c r="Y37" i="2"/>
  <c r="O24" i="2"/>
  <c r="Y21" i="2"/>
  <c r="O15" i="2"/>
  <c r="Y205" i="2"/>
  <c r="O143" i="2"/>
  <c r="T123" i="2"/>
  <c r="T93" i="2"/>
  <c r="O84" i="2"/>
  <c r="O79" i="2"/>
  <c r="E62" i="2"/>
  <c r="Y52" i="2"/>
  <c r="Y49" i="2"/>
  <c r="E15" i="2"/>
  <c r="AD132" i="2"/>
  <c r="J122" i="2"/>
  <c r="AD112" i="2"/>
  <c r="AD82" i="2"/>
  <c r="O65" i="2"/>
  <c r="O45" i="2"/>
  <c r="J41" i="2"/>
  <c r="Y28" i="2"/>
  <c r="E26" i="2"/>
  <c r="E24" i="2"/>
  <c r="D24" i="2" s="1"/>
  <c r="T21" i="2"/>
  <c r="T19" i="2"/>
  <c r="AD16" i="2"/>
  <c r="Y12" i="2"/>
  <c r="J205" i="2"/>
  <c r="I205" i="2" s="1"/>
  <c r="O152" i="2"/>
  <c r="O106" i="2"/>
  <c r="T98" i="2"/>
  <c r="Y73" i="2"/>
  <c r="Y68" i="2"/>
  <c r="Y56" i="2"/>
  <c r="O40" i="2"/>
  <c r="Y30" i="2"/>
  <c r="AD25" i="2"/>
  <c r="AD23" i="2"/>
  <c r="Y18" i="2"/>
  <c r="Y16" i="2"/>
  <c r="J161" i="2"/>
  <c r="O112" i="2"/>
  <c r="O43" i="2"/>
  <c r="O36" i="2"/>
  <c r="N36" i="2" s="1"/>
  <c r="T31" i="2"/>
  <c r="AD22" i="2"/>
  <c r="T18" i="2"/>
  <c r="T11" i="2"/>
  <c r="J146" i="2"/>
  <c r="Y90" i="2"/>
  <c r="J73" i="2"/>
  <c r="E65" i="2"/>
  <c r="E43" i="2"/>
  <c r="E190" i="2"/>
  <c r="D190" i="2" s="1"/>
  <c r="O81" i="2"/>
  <c r="N81" i="2" s="1"/>
  <c r="J64" i="2"/>
  <c r="Y50" i="2"/>
  <c r="E36" i="2"/>
  <c r="Y22" i="2"/>
  <c r="J11" i="2"/>
  <c r="O184" i="2"/>
  <c r="E112" i="2"/>
  <c r="O97" i="2"/>
  <c r="AD42" i="2"/>
  <c r="T30" i="2"/>
  <c r="E14" i="2"/>
  <c r="J184" i="2"/>
  <c r="E127" i="2"/>
  <c r="O87" i="2"/>
  <c r="AD71" i="2"/>
  <c r="J48" i="2"/>
  <c r="AD35" i="2"/>
  <c r="J139" i="2"/>
  <c r="T170" i="2"/>
  <c r="E109" i="2"/>
  <c r="J95" i="2"/>
  <c r="Y77" i="2"/>
  <c r="J70" i="2"/>
  <c r="T62" i="2"/>
  <c r="O35" i="2"/>
  <c r="AD120" i="2"/>
  <c r="E86" i="2"/>
  <c r="J103" i="2"/>
  <c r="J152" i="2"/>
  <c r="E91" i="2"/>
  <c r="Y82" i="2"/>
  <c r="T76" i="2"/>
  <c r="O68" i="2"/>
  <c r="T59" i="2"/>
  <c r="Y150" i="2"/>
  <c r="O101" i="2"/>
  <c r="O25" i="2"/>
  <c r="N25" i="2" s="1"/>
  <c r="Y81" i="2"/>
  <c r="E52" i="2"/>
  <c r="Y24" i="2"/>
  <c r="O78" i="2"/>
  <c r="E40" i="2"/>
  <c r="AD29" i="2"/>
  <c r="T12" i="2"/>
  <c r="E48" i="2"/>
  <c r="Y38" i="2"/>
  <c r="Y59" i="2"/>
  <c r="J47" i="2"/>
  <c r="I47" i="2" s="1"/>
  <c r="T28" i="2"/>
  <c r="T16" i="2"/>
  <c r="Y11" i="2"/>
  <c r="J91" i="2"/>
  <c r="O21" i="2"/>
  <c r="J55" i="2"/>
  <c r="T33" i="2"/>
  <c r="O118" i="2"/>
  <c r="Y25" i="2"/>
  <c r="O20" i="2"/>
  <c r="T14" i="2"/>
  <c r="T112" i="2"/>
  <c r="T85" i="2"/>
  <c r="T68" i="2"/>
  <c r="Y54" i="2"/>
  <c r="AD13" i="2"/>
  <c r="T137" i="2"/>
  <c r="AD127" i="2"/>
  <c r="Y15" i="2"/>
  <c r="O59" i="2"/>
  <c r="AD94" i="2"/>
  <c r="O52" i="2"/>
  <c r="T27" i="2"/>
  <c r="O73" i="2"/>
  <c r="T37" i="2"/>
  <c r="N60" i="5"/>
  <c r="N114" i="5"/>
  <c r="G114" i="5"/>
  <c r="G118" i="5"/>
  <c r="N118" i="5"/>
  <c r="M234" i="5"/>
  <c r="G232" i="2" s="1"/>
  <c r="F234" i="5"/>
  <c r="F36" i="5"/>
  <c r="M36" i="5"/>
  <c r="J46" i="5"/>
  <c r="R46" i="5" s="1"/>
  <c r="Q46" i="5"/>
  <c r="AA44" i="2" s="1"/>
  <c r="O67" i="5"/>
  <c r="H67" i="5"/>
  <c r="N89" i="5"/>
  <c r="L87" i="2" s="1"/>
  <c r="G89" i="5"/>
  <c r="F122" i="5"/>
  <c r="M122" i="5"/>
  <c r="M143" i="5"/>
  <c r="F143" i="5"/>
  <c r="N202" i="5"/>
  <c r="G202" i="5"/>
  <c r="G230" i="5"/>
  <c r="N230" i="5"/>
  <c r="M259" i="5"/>
  <c r="G257" i="2" s="1"/>
  <c r="F259" i="5"/>
  <c r="Y76" i="2"/>
  <c r="N31" i="5"/>
  <c r="L29" i="2" s="1"/>
  <c r="G31" i="5"/>
  <c r="F147" i="5"/>
  <c r="F44" i="5"/>
  <c r="M44" i="5"/>
  <c r="M104" i="5"/>
  <c r="F104" i="5"/>
  <c r="M182" i="5"/>
  <c r="F182" i="5"/>
  <c r="F198" i="5"/>
  <c r="E23" i="2"/>
  <c r="AA84" i="2"/>
  <c r="G62" i="5"/>
  <c r="N62" i="5"/>
  <c r="M97" i="5"/>
  <c r="F97" i="5"/>
  <c r="N112" i="5"/>
  <c r="G112" i="5"/>
  <c r="M310" i="5"/>
  <c r="F310" i="5"/>
  <c r="T25" i="2"/>
  <c r="V28" i="2"/>
  <c r="F20" i="5"/>
  <c r="M20" i="5"/>
  <c r="O34" i="5"/>
  <c r="H34" i="5"/>
  <c r="M54" i="5"/>
  <c r="F54" i="5"/>
  <c r="G90" i="5"/>
  <c r="N90" i="5"/>
  <c r="Q92" i="5"/>
  <c r="H108" i="5"/>
  <c r="O108" i="5"/>
  <c r="M119" i="5"/>
  <c r="F119" i="5"/>
  <c r="M194" i="5"/>
  <c r="F194" i="5"/>
  <c r="I207" i="5"/>
  <c r="P207" i="5"/>
  <c r="AD90" i="2"/>
  <c r="F18" i="5"/>
  <c r="M67" i="5"/>
  <c r="G70" i="5"/>
  <c r="N70" i="5"/>
  <c r="M128" i="5"/>
  <c r="F128" i="5"/>
  <c r="AD105" i="2"/>
  <c r="I167" i="5"/>
  <c r="P167" i="5"/>
  <c r="N186" i="5"/>
  <c r="L184" i="2" s="1"/>
  <c r="G186" i="5"/>
  <c r="N211" i="5"/>
  <c r="G211" i="5"/>
  <c r="M302" i="5"/>
  <c r="G300" i="2" s="1"/>
  <c r="F302" i="5"/>
  <c r="G345" i="5"/>
  <c r="N345" i="5"/>
  <c r="Q27" i="5"/>
  <c r="AA25" i="2" s="1"/>
  <c r="J27" i="5"/>
  <c r="R27" i="5" s="1"/>
  <c r="N80" i="5"/>
  <c r="G80" i="5"/>
  <c r="I83" i="5"/>
  <c r="P83" i="5"/>
  <c r="F106" i="5"/>
  <c r="M106" i="5"/>
  <c r="M159" i="5"/>
  <c r="G157" i="2" s="1"/>
  <c r="F159" i="5"/>
  <c r="F206" i="5"/>
  <c r="M206" i="5"/>
  <c r="M345" i="5"/>
  <c r="G343" i="2" s="1"/>
  <c r="N350" i="4"/>
  <c r="K348" i="2" s="1"/>
  <c r="N342" i="4"/>
  <c r="K340" i="2" s="1"/>
  <c r="N334" i="4"/>
  <c r="K332" i="2" s="1"/>
  <c r="N326" i="4"/>
  <c r="K324" i="2" s="1"/>
  <c r="N318" i="4"/>
  <c r="K316" i="2" s="1"/>
  <c r="N310" i="4"/>
  <c r="K308" i="2" s="1"/>
  <c r="N347" i="4"/>
  <c r="K345" i="2" s="1"/>
  <c r="N314" i="4"/>
  <c r="K312" i="2" s="1"/>
  <c r="N292" i="4"/>
  <c r="K290" i="2" s="1"/>
  <c r="N271" i="4"/>
  <c r="K269" i="2" s="1"/>
  <c r="N351" i="4"/>
  <c r="K349" i="2" s="1"/>
  <c r="N324" i="4"/>
  <c r="K322" i="2" s="1"/>
  <c r="N320" i="4"/>
  <c r="K318" i="2" s="1"/>
  <c r="N309" i="4"/>
  <c r="K307" i="2" s="1"/>
  <c r="N274" i="4"/>
  <c r="K272" i="2" s="1"/>
  <c r="N252" i="4"/>
  <c r="K250" i="2" s="1"/>
  <c r="N188" i="4"/>
  <c r="K186" i="2" s="1"/>
  <c r="N185" i="4"/>
  <c r="K183" i="2" s="1"/>
  <c r="N168" i="4"/>
  <c r="K166" i="2" s="1"/>
  <c r="N151" i="4"/>
  <c r="K149" i="2" s="1"/>
  <c r="N148" i="4"/>
  <c r="K146" i="2" s="1"/>
  <c r="N131" i="4"/>
  <c r="K129" i="2" s="1"/>
  <c r="N114" i="4"/>
  <c r="K112" i="2" s="1"/>
  <c r="N94" i="4"/>
  <c r="K92" i="2" s="1"/>
  <c r="N77" i="4"/>
  <c r="K75" i="2" s="1"/>
  <c r="N57" i="4"/>
  <c r="K55" i="2" s="1"/>
  <c r="N40" i="4"/>
  <c r="K38" i="2" s="1"/>
  <c r="N305" i="4"/>
  <c r="K303" i="2" s="1"/>
  <c r="N298" i="4"/>
  <c r="K296" i="2" s="1"/>
  <c r="N291" i="4"/>
  <c r="K289" i="2" s="1"/>
  <c r="N346" i="4"/>
  <c r="K344" i="2" s="1"/>
  <c r="N335" i="4"/>
  <c r="K333" i="2" s="1"/>
  <c r="N331" i="4"/>
  <c r="K329" i="2" s="1"/>
  <c r="N316" i="4"/>
  <c r="K314" i="2" s="1"/>
  <c r="N284" i="4"/>
  <c r="K282" i="2" s="1"/>
  <c r="N277" i="4"/>
  <c r="K275" i="2" s="1"/>
  <c r="N267" i="4"/>
  <c r="K265" i="2" s="1"/>
  <c r="N212" i="4"/>
  <c r="K210" i="2" s="1"/>
  <c r="N179" i="4"/>
  <c r="K177" i="2" s="1"/>
  <c r="N162" i="4"/>
  <c r="K160" i="2" s="1"/>
  <c r="N142" i="4"/>
  <c r="K140" i="2" s="1"/>
  <c r="N125" i="4"/>
  <c r="K123" i="2" s="1"/>
  <c r="N105" i="4"/>
  <c r="K103" i="2" s="1"/>
  <c r="N88" i="4"/>
  <c r="K86" i="2" s="1"/>
  <c r="N71" i="4"/>
  <c r="K69" i="2" s="1"/>
  <c r="N68" i="4"/>
  <c r="K66" i="2" s="1"/>
  <c r="N327" i="4"/>
  <c r="K325" i="2" s="1"/>
  <c r="N323" i="4"/>
  <c r="K321" i="2" s="1"/>
  <c r="N312" i="4"/>
  <c r="K310" i="2" s="1"/>
  <c r="N301" i="4"/>
  <c r="K299" i="2" s="1"/>
  <c r="N294" i="4"/>
  <c r="K292" i="2" s="1"/>
  <c r="N270" i="4"/>
  <c r="K268" i="2" s="1"/>
  <c r="N233" i="4"/>
  <c r="K231" i="2" s="1"/>
  <c r="N230" i="4"/>
  <c r="K228" i="2" s="1"/>
  <c r="N227" i="4"/>
  <c r="K225" i="2" s="1"/>
  <c r="N224" i="4"/>
  <c r="K222" i="2" s="1"/>
  <c r="N221" i="4"/>
  <c r="K219" i="2" s="1"/>
  <c r="N218" i="4"/>
  <c r="K216" i="2" s="1"/>
  <c r="N215" i="4"/>
  <c r="K213" i="2" s="1"/>
  <c r="N176" i="4"/>
  <c r="K174" i="2" s="1"/>
  <c r="N159" i="4"/>
  <c r="K157" i="2" s="1"/>
  <c r="N156" i="4"/>
  <c r="K154" i="2" s="1"/>
  <c r="N139" i="4"/>
  <c r="K137" i="2" s="1"/>
  <c r="N354" i="4"/>
  <c r="K352" i="2" s="1"/>
  <c r="N280" i="4"/>
  <c r="K278" i="2" s="1"/>
  <c r="N273" i="4"/>
  <c r="K271" i="2" s="1"/>
  <c r="N236" i="4"/>
  <c r="K234" i="2" s="1"/>
  <c r="N173" i="4"/>
  <c r="K171" i="2" s="1"/>
  <c r="N153" i="4"/>
  <c r="K151" i="2" s="1"/>
  <c r="N136" i="4"/>
  <c r="K134" i="2" s="1"/>
  <c r="N119" i="4"/>
  <c r="K117" i="2" s="1"/>
  <c r="N116" i="4"/>
  <c r="K114" i="2" s="1"/>
  <c r="N99" i="4"/>
  <c r="K97" i="2" s="1"/>
  <c r="Q20" i="4"/>
  <c r="Z18" i="2" s="1"/>
  <c r="N29" i="4"/>
  <c r="K27" i="2" s="1"/>
  <c r="Q37" i="4"/>
  <c r="Z35" i="2" s="1"/>
  <c r="Q40" i="4"/>
  <c r="Z38" i="2" s="1"/>
  <c r="Q43" i="4"/>
  <c r="Z41" i="2" s="1"/>
  <c r="Q46" i="4"/>
  <c r="Z44" i="2" s="1"/>
  <c r="Q55" i="4"/>
  <c r="Z53" i="2" s="1"/>
  <c r="Q58" i="4"/>
  <c r="Z56" i="2" s="1"/>
  <c r="Q61" i="4"/>
  <c r="Z59" i="2" s="1"/>
  <c r="Q77" i="4"/>
  <c r="Z75" i="2" s="1"/>
  <c r="N87" i="4"/>
  <c r="K85" i="2" s="1"/>
  <c r="N100" i="4"/>
  <c r="K98" i="2" s="1"/>
  <c r="N110" i="4"/>
  <c r="K108" i="2" s="1"/>
  <c r="N117" i="4"/>
  <c r="K115" i="2" s="1"/>
  <c r="Q123" i="4"/>
  <c r="Z121" i="2" s="1"/>
  <c r="N127" i="4"/>
  <c r="K125" i="2" s="1"/>
  <c r="N155" i="4"/>
  <c r="K153" i="2" s="1"/>
  <c r="Q158" i="4"/>
  <c r="Z156" i="2" s="1"/>
  <c r="N166" i="4"/>
  <c r="K164" i="2" s="1"/>
  <c r="Q180" i="4"/>
  <c r="Z178" i="2" s="1"/>
  <c r="Q191" i="4"/>
  <c r="Z189" i="2" s="1"/>
  <c r="N195" i="4"/>
  <c r="K193" i="2" s="1"/>
  <c r="N214" i="4"/>
  <c r="K212" i="2" s="1"/>
  <c r="Q252" i="4"/>
  <c r="Z250" i="2" s="1"/>
  <c r="Q267" i="4"/>
  <c r="Z265" i="2" s="1"/>
  <c r="N276" i="4"/>
  <c r="K274" i="2" s="1"/>
  <c r="N296" i="4"/>
  <c r="K294" i="2" s="1"/>
  <c r="Q300" i="4"/>
  <c r="Z298" i="2" s="1"/>
  <c r="N322" i="4"/>
  <c r="K320" i="2" s="1"/>
  <c r="Q332" i="4"/>
  <c r="Z330" i="2" s="1"/>
  <c r="N337" i="4"/>
  <c r="K335" i="2" s="1"/>
  <c r="N23" i="5"/>
  <c r="L21" i="2" s="1"/>
  <c r="G23" i="5"/>
  <c r="F25" i="5"/>
  <c r="M94" i="5"/>
  <c r="F94" i="5"/>
  <c r="F116" i="5"/>
  <c r="M116" i="5"/>
  <c r="O242" i="5"/>
  <c r="Q240" i="2" s="1"/>
  <c r="H242" i="5"/>
  <c r="N15" i="4"/>
  <c r="K13" i="2" s="1"/>
  <c r="Q23" i="4"/>
  <c r="Z21" i="2" s="1"/>
  <c r="N32" i="4"/>
  <c r="K30" i="2" s="1"/>
  <c r="Q71" i="4"/>
  <c r="Z69" i="2" s="1"/>
  <c r="Q74" i="4"/>
  <c r="Z72" i="2" s="1"/>
  <c r="N84" i="4"/>
  <c r="K82" i="2" s="1"/>
  <c r="Q103" i="4"/>
  <c r="Z101" i="2" s="1"/>
  <c r="Q120" i="4"/>
  <c r="Z118" i="2" s="1"/>
  <c r="Q130" i="4"/>
  <c r="Z128" i="2" s="1"/>
  <c r="N134" i="4"/>
  <c r="K132" i="2" s="1"/>
  <c r="Q148" i="4"/>
  <c r="Z146" i="2" s="1"/>
  <c r="Q173" i="4"/>
  <c r="Z171" i="2" s="1"/>
  <c r="N177" i="4"/>
  <c r="K175" i="2" s="1"/>
  <c r="N184" i="4"/>
  <c r="K182" i="2" s="1"/>
  <c r="N199" i="4"/>
  <c r="K197" i="2" s="1"/>
  <c r="N203" i="4"/>
  <c r="K201" i="2" s="1"/>
  <c r="Q210" i="4"/>
  <c r="Z208" i="2" s="1"/>
  <c r="N222" i="4"/>
  <c r="K220" i="2" s="1"/>
  <c r="Q237" i="4"/>
  <c r="Z235" i="2" s="1"/>
  <c r="N241" i="4"/>
  <c r="K239" i="2" s="1"/>
  <c r="N256" i="4"/>
  <c r="K254" i="2" s="1"/>
  <c r="Q259" i="4"/>
  <c r="Z257" i="2" s="1"/>
  <c r="N272" i="4"/>
  <c r="K270" i="2" s="1"/>
  <c r="N282" i="4"/>
  <c r="K280" i="2" s="1"/>
  <c r="Q291" i="4"/>
  <c r="Z289" i="2" s="1"/>
  <c r="Q311" i="4"/>
  <c r="Z309" i="2" s="1"/>
  <c r="N317" i="4"/>
  <c r="K315" i="2" s="1"/>
  <c r="N328" i="4"/>
  <c r="K326" i="2" s="1"/>
  <c r="N343" i="4"/>
  <c r="K341" i="2" s="1"/>
  <c r="N348" i="4"/>
  <c r="K346" i="2" s="1"/>
  <c r="Q352" i="4"/>
  <c r="Z350" i="2" s="1"/>
  <c r="N15" i="5"/>
  <c r="G15" i="5"/>
  <c r="Q19" i="5"/>
  <c r="J19" i="5"/>
  <c r="R19" i="5" s="1"/>
  <c r="I75" i="5"/>
  <c r="P75" i="5"/>
  <c r="F78" i="5"/>
  <c r="O152" i="5"/>
  <c r="H152" i="5"/>
  <c r="F166" i="5"/>
  <c r="M246" i="5"/>
  <c r="G244" i="2" s="1"/>
  <c r="F246" i="5"/>
  <c r="Q32" i="2"/>
  <c r="N287" i="4"/>
  <c r="K285" i="2" s="1"/>
  <c r="N302" i="4"/>
  <c r="K300" i="2" s="1"/>
  <c r="N353" i="4"/>
  <c r="K351" i="2" s="1"/>
  <c r="P57" i="5"/>
  <c r="I57" i="5"/>
  <c r="M98" i="5"/>
  <c r="F98" i="5"/>
  <c r="P113" i="5"/>
  <c r="I113" i="5"/>
  <c r="M266" i="5"/>
  <c r="F266" i="5"/>
  <c r="Q353" i="4"/>
  <c r="Z351" i="2" s="1"/>
  <c r="Q345" i="4"/>
  <c r="Z343" i="2" s="1"/>
  <c r="Q337" i="4"/>
  <c r="Z335" i="2" s="1"/>
  <c r="Q329" i="4"/>
  <c r="Z327" i="2" s="1"/>
  <c r="Q321" i="4"/>
  <c r="Z319" i="2" s="1"/>
  <c r="Q313" i="4"/>
  <c r="Z311" i="2" s="1"/>
  <c r="Q305" i="4"/>
  <c r="Z303" i="2" s="1"/>
  <c r="Q297" i="4"/>
  <c r="Z295" i="2" s="1"/>
  <c r="Q289" i="4"/>
  <c r="Z287" i="2" s="1"/>
  <c r="Q281" i="4"/>
  <c r="Z279" i="2" s="1"/>
  <c r="Q350" i="4"/>
  <c r="Z348" i="2" s="1"/>
  <c r="Q342" i="4"/>
  <c r="Z340" i="2" s="1"/>
  <c r="Q334" i="4"/>
  <c r="Z332" i="2" s="1"/>
  <c r="Q326" i="4"/>
  <c r="Z324" i="2" s="1"/>
  <c r="Q318" i="4"/>
  <c r="Z316" i="2" s="1"/>
  <c r="Q310" i="4"/>
  <c r="Z308" i="2" s="1"/>
  <c r="Q302" i="4"/>
  <c r="Z300" i="2" s="1"/>
  <c r="Q294" i="4"/>
  <c r="Z292" i="2" s="1"/>
  <c r="Q286" i="4"/>
  <c r="Z284" i="2" s="1"/>
  <c r="Q278" i="4"/>
  <c r="Z276" i="2" s="1"/>
  <c r="Q270" i="4"/>
  <c r="Z268" i="2" s="1"/>
  <c r="Q327" i="4"/>
  <c r="Z325" i="2" s="1"/>
  <c r="Q317" i="4"/>
  <c r="Z315" i="2" s="1"/>
  <c r="Q304" i="4"/>
  <c r="Z302" i="2" s="1"/>
  <c r="Q301" i="4"/>
  <c r="Z299" i="2" s="1"/>
  <c r="Q298" i="4"/>
  <c r="Z296" i="2" s="1"/>
  <c r="Q295" i="4"/>
  <c r="Z293" i="2" s="1"/>
  <c r="Q292" i="4"/>
  <c r="Z290" i="2" s="1"/>
  <c r="Q268" i="4"/>
  <c r="Z266" i="2" s="1"/>
  <c r="Q257" i="4"/>
  <c r="Z255" i="2" s="1"/>
  <c r="Q249" i="4"/>
  <c r="Z247" i="2" s="1"/>
  <c r="Q241" i="4"/>
  <c r="Z239" i="2" s="1"/>
  <c r="Q233" i="4"/>
  <c r="Z231" i="2" s="1"/>
  <c r="Q225" i="4"/>
  <c r="Z223" i="2" s="1"/>
  <c r="Q217" i="4"/>
  <c r="Z215" i="2" s="1"/>
  <c r="Q209" i="4"/>
  <c r="Z207" i="2" s="1"/>
  <c r="Q201" i="4"/>
  <c r="Z199" i="2" s="1"/>
  <c r="Q193" i="4"/>
  <c r="Z191" i="2" s="1"/>
  <c r="Q185" i="4"/>
  <c r="Z183" i="2" s="1"/>
  <c r="Q177" i="4"/>
  <c r="Z175" i="2" s="1"/>
  <c r="Q169" i="4"/>
  <c r="Z167" i="2" s="1"/>
  <c r="Q161" i="4"/>
  <c r="Z159" i="2" s="1"/>
  <c r="Q153" i="4"/>
  <c r="Z151" i="2" s="1"/>
  <c r="Q145" i="4"/>
  <c r="Z143" i="2" s="1"/>
  <c r="Q137" i="4"/>
  <c r="Z135" i="2" s="1"/>
  <c r="Q129" i="4"/>
  <c r="Z127" i="2" s="1"/>
  <c r="Q121" i="4"/>
  <c r="Z119" i="2" s="1"/>
  <c r="Q113" i="4"/>
  <c r="Z111" i="2" s="1"/>
  <c r="Q105" i="4"/>
  <c r="Z103" i="2" s="1"/>
  <c r="Q97" i="4"/>
  <c r="Z95" i="2" s="1"/>
  <c r="Q89" i="4"/>
  <c r="Z87" i="2" s="1"/>
  <c r="Q81" i="4"/>
  <c r="Z79" i="2" s="1"/>
  <c r="Q73" i="4"/>
  <c r="Z71" i="2" s="1"/>
  <c r="Q65" i="4"/>
  <c r="Z63" i="2" s="1"/>
  <c r="Q57" i="4"/>
  <c r="Z55" i="2" s="1"/>
  <c r="Q49" i="4"/>
  <c r="Z47" i="2" s="1"/>
  <c r="Q41" i="4"/>
  <c r="Z39" i="2" s="1"/>
  <c r="Q33" i="4"/>
  <c r="Z31" i="2" s="1"/>
  <c r="Q25" i="4"/>
  <c r="Z23" i="2" s="1"/>
  <c r="Q17" i="4"/>
  <c r="Z15" i="2" s="1"/>
  <c r="Q343" i="4"/>
  <c r="Z341" i="2" s="1"/>
  <c r="Q333" i="4"/>
  <c r="Z331" i="2" s="1"/>
  <c r="Q262" i="4"/>
  <c r="Z260" i="2" s="1"/>
  <c r="Q254" i="4"/>
  <c r="Z252" i="2" s="1"/>
  <c r="Q246" i="4"/>
  <c r="Z244" i="2" s="1"/>
  <c r="Q238" i="4"/>
  <c r="Z236" i="2" s="1"/>
  <c r="Q230" i="4"/>
  <c r="Z228" i="2" s="1"/>
  <c r="Q222" i="4"/>
  <c r="Z220" i="2" s="1"/>
  <c r="Q214" i="4"/>
  <c r="Z212" i="2" s="1"/>
  <c r="Q206" i="4"/>
  <c r="Z204" i="2" s="1"/>
  <c r="Q198" i="4"/>
  <c r="Z196" i="2" s="1"/>
  <c r="Q190" i="4"/>
  <c r="Z188" i="2" s="1"/>
  <c r="Q349" i="4"/>
  <c r="Z347" i="2" s="1"/>
  <c r="Q346" i="4"/>
  <c r="Z344" i="2" s="1"/>
  <c r="Q331" i="4"/>
  <c r="Z329" i="2" s="1"/>
  <c r="Q316" i="4"/>
  <c r="Z314" i="2" s="1"/>
  <c r="Q312" i="4"/>
  <c r="Z310" i="2" s="1"/>
  <c r="Q284" i="4"/>
  <c r="Z282" i="2" s="1"/>
  <c r="Q277" i="4"/>
  <c r="Z275" i="2" s="1"/>
  <c r="Q227" i="4"/>
  <c r="Z225" i="2" s="1"/>
  <c r="Q224" i="4"/>
  <c r="Z222" i="2" s="1"/>
  <c r="Q221" i="4"/>
  <c r="Z219" i="2" s="1"/>
  <c r="Q218" i="4"/>
  <c r="Z216" i="2" s="1"/>
  <c r="Q215" i="4"/>
  <c r="Z213" i="2" s="1"/>
  <c r="Q212" i="4"/>
  <c r="Z210" i="2" s="1"/>
  <c r="Q176" i="4"/>
  <c r="Z174" i="2" s="1"/>
  <c r="Q159" i="4"/>
  <c r="Z157" i="2" s="1"/>
  <c r="Q139" i="4"/>
  <c r="Z137" i="2" s="1"/>
  <c r="Q122" i="4"/>
  <c r="Z120" i="2" s="1"/>
  <c r="Q102" i="4"/>
  <c r="Z100" i="2" s="1"/>
  <c r="Q85" i="4"/>
  <c r="Z83" i="2" s="1"/>
  <c r="Q68" i="4"/>
  <c r="Z66" i="2" s="1"/>
  <c r="Q48" i="4"/>
  <c r="Z46" i="2" s="1"/>
  <c r="Q354" i="4"/>
  <c r="Z352" i="2" s="1"/>
  <c r="Q323" i="4"/>
  <c r="Z321" i="2" s="1"/>
  <c r="Q338" i="4"/>
  <c r="Z336" i="2" s="1"/>
  <c r="Q287" i="4"/>
  <c r="Z285" i="2" s="1"/>
  <c r="Q280" i="4"/>
  <c r="Z278" i="2" s="1"/>
  <c r="Q273" i="4"/>
  <c r="Z271" i="2" s="1"/>
  <c r="Q251" i="4"/>
  <c r="Z249" i="2" s="1"/>
  <c r="Q248" i="4"/>
  <c r="Z246" i="2" s="1"/>
  <c r="Q245" i="4"/>
  <c r="Z243" i="2" s="1"/>
  <c r="Q242" i="4"/>
  <c r="Z240" i="2" s="1"/>
  <c r="Q239" i="4"/>
  <c r="Z237" i="2" s="1"/>
  <c r="Q236" i="4"/>
  <c r="Z234" i="2" s="1"/>
  <c r="Q187" i="4"/>
  <c r="Z185" i="2" s="1"/>
  <c r="Q170" i="4"/>
  <c r="Z168" i="2" s="1"/>
  <c r="Q150" i="4"/>
  <c r="Z148" i="2" s="1"/>
  <c r="Q133" i="4"/>
  <c r="Z131" i="2" s="1"/>
  <c r="Q116" i="4"/>
  <c r="Z114" i="2" s="1"/>
  <c r="Q96" i="4"/>
  <c r="Z94" i="2" s="1"/>
  <c r="Q79" i="4"/>
  <c r="Z77" i="2" s="1"/>
  <c r="Q319" i="4"/>
  <c r="Z317" i="2" s="1"/>
  <c r="Q308" i="4"/>
  <c r="Z306" i="2" s="1"/>
  <c r="Q184" i="4"/>
  <c r="Z182" i="2" s="1"/>
  <c r="Q167" i="4"/>
  <c r="Z165" i="2" s="1"/>
  <c r="Q147" i="4"/>
  <c r="Z145" i="2" s="1"/>
  <c r="Q330" i="4"/>
  <c r="Z328" i="2" s="1"/>
  <c r="Q315" i="4"/>
  <c r="Z313" i="2" s="1"/>
  <c r="Q290" i="4"/>
  <c r="Z288" i="2" s="1"/>
  <c r="Q283" i="4"/>
  <c r="Z281" i="2" s="1"/>
  <c r="Q276" i="4"/>
  <c r="Z274" i="2" s="1"/>
  <c r="Q263" i="4"/>
  <c r="Z261" i="2" s="1"/>
  <c r="Q260" i="4"/>
  <c r="Z258" i="2" s="1"/>
  <c r="Q211" i="4"/>
  <c r="Z209" i="2" s="1"/>
  <c r="Q208" i="4"/>
  <c r="Z206" i="2" s="1"/>
  <c r="Q205" i="4"/>
  <c r="Z203" i="2" s="1"/>
  <c r="Q202" i="4"/>
  <c r="Z200" i="2" s="1"/>
  <c r="Q199" i="4"/>
  <c r="Z197" i="2" s="1"/>
  <c r="Q196" i="4"/>
  <c r="Z194" i="2" s="1"/>
  <c r="Q181" i="4"/>
  <c r="Z179" i="2" s="1"/>
  <c r="Q164" i="4"/>
  <c r="Z162" i="2" s="1"/>
  <c r="Q144" i="4"/>
  <c r="Z142" i="2" s="1"/>
  <c r="Q127" i="4"/>
  <c r="Z125" i="2" s="1"/>
  <c r="Q107" i="4"/>
  <c r="Z105" i="2" s="1"/>
  <c r="N21" i="4"/>
  <c r="K19" i="2" s="1"/>
  <c r="Q29" i="4"/>
  <c r="Z27" i="2" s="1"/>
  <c r="N38" i="4"/>
  <c r="K36" i="2" s="1"/>
  <c r="N41" i="4"/>
  <c r="K39" i="2" s="1"/>
  <c r="N44" i="4"/>
  <c r="K42" i="2" s="1"/>
  <c r="N56" i="4"/>
  <c r="K54" i="2" s="1"/>
  <c r="N59" i="4"/>
  <c r="K57" i="2" s="1"/>
  <c r="N62" i="4"/>
  <c r="K60" i="2" s="1"/>
  <c r="N78" i="4"/>
  <c r="K76" i="2" s="1"/>
  <c r="Q84" i="4"/>
  <c r="Z82" i="2" s="1"/>
  <c r="Q87" i="4"/>
  <c r="Z85" i="2" s="1"/>
  <c r="N111" i="4"/>
  <c r="K109" i="2" s="1"/>
  <c r="Q117" i="4"/>
  <c r="Z115" i="2" s="1"/>
  <c r="N124" i="4"/>
  <c r="K122" i="2" s="1"/>
  <c r="Q155" i="4"/>
  <c r="Z153" i="2" s="1"/>
  <c r="Q166" i="4"/>
  <c r="Z164" i="2" s="1"/>
  <c r="N174" i="4"/>
  <c r="K172" i="2" s="1"/>
  <c r="N181" i="4"/>
  <c r="K179" i="2" s="1"/>
  <c r="N192" i="4"/>
  <c r="K190" i="2" s="1"/>
  <c r="Q195" i="4"/>
  <c r="Z193" i="2" s="1"/>
  <c r="N253" i="4"/>
  <c r="K251" i="2" s="1"/>
  <c r="N260" i="4"/>
  <c r="K258" i="2" s="1"/>
  <c r="Q296" i="4"/>
  <c r="Z294" i="2" s="1"/>
  <c r="Q322" i="4"/>
  <c r="Z320" i="2" s="1"/>
  <c r="N333" i="4"/>
  <c r="K331" i="2" s="1"/>
  <c r="N338" i="4"/>
  <c r="K336" i="2" s="1"/>
  <c r="Q348" i="4"/>
  <c r="Z346" i="2" s="1"/>
  <c r="G347" i="2"/>
  <c r="G306" i="2"/>
  <c r="L343" i="2"/>
  <c r="G308" i="2"/>
  <c r="G221" i="2"/>
  <c r="G321" i="2"/>
  <c r="G305" i="2"/>
  <c r="G319" i="2"/>
  <c r="G313" i="2"/>
  <c r="G215" i="2"/>
  <c r="L267" i="2"/>
  <c r="G255" i="2"/>
  <c r="L240" i="2"/>
  <c r="L271" i="2"/>
  <c r="Q236" i="2"/>
  <c r="G267" i="2"/>
  <c r="G264" i="2"/>
  <c r="G327" i="2"/>
  <c r="G271" i="2"/>
  <c r="G209" i="2"/>
  <c r="G193" i="2"/>
  <c r="G177" i="2"/>
  <c r="G169" i="2"/>
  <c r="G161" i="2"/>
  <c r="Q150" i="2"/>
  <c r="G273" i="2"/>
  <c r="AA236" i="2"/>
  <c r="L199" i="2"/>
  <c r="V188" i="2"/>
  <c r="G240" i="2"/>
  <c r="G225" i="2"/>
  <c r="Q205" i="2"/>
  <c r="G200" i="2"/>
  <c r="G192" i="2"/>
  <c r="G184" i="2"/>
  <c r="G176" i="2"/>
  <c r="Q165" i="2"/>
  <c r="G160" i="2"/>
  <c r="G152" i="2"/>
  <c r="L205" i="2"/>
  <c r="G228" i="2"/>
  <c r="G279" i="2"/>
  <c r="Q177" i="2"/>
  <c r="L140" i="2"/>
  <c r="G238" i="2"/>
  <c r="G206" i="2"/>
  <c r="Q188" i="2"/>
  <c r="G165" i="2"/>
  <c r="G164" i="2"/>
  <c r="L209" i="2"/>
  <c r="L177" i="2"/>
  <c r="G196" i="2"/>
  <c r="L188" i="2"/>
  <c r="V177" i="2"/>
  <c r="L150" i="2"/>
  <c r="L112" i="2"/>
  <c r="L183" i="2"/>
  <c r="G137" i="2"/>
  <c r="G183" i="2"/>
  <c r="V165" i="2"/>
  <c r="V132" i="2"/>
  <c r="L111" i="2"/>
  <c r="G180" i="2"/>
  <c r="G150" i="2"/>
  <c r="G204" i="2"/>
  <c r="L200" i="2"/>
  <c r="L236" i="2"/>
  <c r="Q215" i="2"/>
  <c r="G205" i="2"/>
  <c r="AA177" i="2"/>
  <c r="G116" i="2"/>
  <c r="L106" i="2"/>
  <c r="G95" i="2"/>
  <c r="G236" i="2"/>
  <c r="G117" i="2"/>
  <c r="AA100" i="2"/>
  <c r="G94" i="2"/>
  <c r="G84" i="2"/>
  <c r="Q81" i="2"/>
  <c r="G76" i="2"/>
  <c r="Q73" i="2"/>
  <c r="G68" i="2"/>
  <c r="Q65" i="2"/>
  <c r="G60" i="2"/>
  <c r="Q57" i="2"/>
  <c r="G52" i="2"/>
  <c r="G44" i="2"/>
  <c r="G36" i="2"/>
  <c r="G28" i="2"/>
  <c r="Q25" i="2"/>
  <c r="Q17" i="2"/>
  <c r="L215" i="2"/>
  <c r="L190" i="2"/>
  <c r="L142" i="2"/>
  <c r="L132" i="2"/>
  <c r="G118" i="2"/>
  <c r="V111" i="2"/>
  <c r="G93" i="2"/>
  <c r="L90" i="2"/>
  <c r="AF84" i="2"/>
  <c r="L74" i="2"/>
  <c r="L66" i="2"/>
  <c r="L58" i="2"/>
  <c r="V55" i="2"/>
  <c r="V47" i="2"/>
  <c r="AF44" i="2"/>
  <c r="AF36" i="2"/>
  <c r="G188" i="2"/>
  <c r="G119" i="2"/>
  <c r="G106" i="2"/>
  <c r="V100" i="2"/>
  <c r="G145" i="2"/>
  <c r="L110" i="2"/>
  <c r="L81" i="2"/>
  <c r="L73" i="2"/>
  <c r="L65" i="2"/>
  <c r="L57" i="2"/>
  <c r="G248" i="2"/>
  <c r="AF236" i="2"/>
  <c r="L118" i="2"/>
  <c r="G110" i="2"/>
  <c r="V90" i="2"/>
  <c r="V84" i="2"/>
  <c r="L37" i="2"/>
  <c r="G31" i="2"/>
  <c r="L28" i="2"/>
  <c r="Q24" i="2"/>
  <c r="G15" i="2"/>
  <c r="G88" i="2"/>
  <c r="AA66" i="2"/>
  <c r="G62" i="2"/>
  <c r="AF188" i="2"/>
  <c r="L165" i="2"/>
  <c r="G135" i="2"/>
  <c r="G102" i="2"/>
  <c r="Q100" i="2"/>
  <c r="L94" i="2"/>
  <c r="L70" i="2"/>
  <c r="L64" i="2"/>
  <c r="L44" i="2"/>
  <c r="L38" i="2"/>
  <c r="Q111" i="2"/>
  <c r="Q90" i="2"/>
  <c r="G126" i="2"/>
  <c r="L116" i="2"/>
  <c r="G108" i="2"/>
  <c r="L228" i="2"/>
  <c r="AA188" i="2"/>
  <c r="G142" i="2"/>
  <c r="G140" i="2"/>
  <c r="AF177" i="2"/>
  <c r="G111" i="2"/>
  <c r="L84" i="2"/>
  <c r="L78" i="2"/>
  <c r="V73" i="2"/>
  <c r="G247" i="2"/>
  <c r="G120" i="2"/>
  <c r="L100" i="2"/>
  <c r="G90" i="2"/>
  <c r="L68" i="2"/>
  <c r="L53" i="2"/>
  <c r="L15" i="2"/>
  <c r="Q132" i="2"/>
  <c r="G87" i="2"/>
  <c r="G79" i="2"/>
  <c r="G71" i="2"/>
  <c r="Q66" i="2"/>
  <c r="L60" i="2"/>
  <c r="G45" i="2"/>
  <c r="L32" i="2"/>
  <c r="L30" i="2"/>
  <c r="G18" i="2"/>
  <c r="G17" i="2"/>
  <c r="L14" i="2"/>
  <c r="L13" i="2"/>
  <c r="G132" i="2"/>
  <c r="G100" i="2"/>
  <c r="G92" i="2"/>
  <c r="G63" i="2"/>
  <c r="G57" i="2"/>
  <c r="L46" i="2"/>
  <c r="AA36" i="2"/>
  <c r="G26" i="2"/>
  <c r="G25" i="2"/>
  <c r="G24" i="2"/>
  <c r="G23" i="2"/>
  <c r="G22" i="2"/>
  <c r="G21" i="2"/>
  <c r="G16" i="2"/>
  <c r="L12" i="2"/>
  <c r="G114" i="2"/>
  <c r="G96" i="2"/>
  <c r="G74" i="2"/>
  <c r="G66" i="2"/>
  <c r="G53" i="2"/>
  <c r="Q47" i="2"/>
  <c r="G42" i="2"/>
  <c r="G38" i="2"/>
  <c r="G30" i="2"/>
  <c r="G29" i="2"/>
  <c r="G14" i="2"/>
  <c r="L88" i="2"/>
  <c r="L80" i="2"/>
  <c r="G50" i="2"/>
  <c r="G85" i="2"/>
  <c r="Q58" i="2"/>
  <c r="Q55" i="2"/>
  <c r="G46" i="2"/>
  <c r="V36" i="2"/>
  <c r="G34" i="2"/>
  <c r="AF28" i="2"/>
  <c r="L61" i="2"/>
  <c r="L47" i="2"/>
  <c r="V44" i="2"/>
  <c r="AA17" i="2"/>
  <c r="V205" i="2"/>
  <c r="G199" i="2"/>
  <c r="G70" i="2"/>
  <c r="G64" i="2"/>
  <c r="L25" i="2"/>
  <c r="AF100" i="2"/>
  <c r="G12" i="2"/>
  <c r="G143" i="2"/>
  <c r="G89" i="2"/>
  <c r="L86" i="2"/>
  <c r="G81" i="2"/>
  <c r="G78" i="2"/>
  <c r="G72" i="2"/>
  <c r="AF66" i="2"/>
  <c r="G37" i="2"/>
  <c r="V17" i="2"/>
  <c r="G61" i="2"/>
  <c r="G58" i="2"/>
  <c r="G56" i="2"/>
  <c r="G141" i="2"/>
  <c r="G109" i="2"/>
  <c r="Q36" i="2"/>
  <c r="G104" i="2"/>
  <c r="G86" i="2"/>
  <c r="G80" i="2"/>
  <c r="V66" i="2"/>
  <c r="G13" i="2"/>
  <c r="G101" i="2"/>
  <c r="L71" i="2"/>
  <c r="Q84" i="2"/>
  <c r="L62" i="2"/>
  <c r="Q38" i="2"/>
  <c r="L17" i="2"/>
  <c r="AF132" i="2"/>
  <c r="AA28" i="2"/>
  <c r="L24" i="2"/>
  <c r="L143" i="2"/>
  <c r="Q106" i="2"/>
  <c r="G65" i="2"/>
  <c r="V81" i="2"/>
  <c r="G190" i="2"/>
  <c r="G112" i="2"/>
  <c r="L36" i="2"/>
  <c r="G73" i="2"/>
  <c r="AF25" i="2"/>
  <c r="L55" i="2"/>
  <c r="G122" i="2"/>
  <c r="G55" i="2"/>
  <c r="L40" i="2"/>
  <c r="AA132" i="2"/>
  <c r="AF90" i="2"/>
  <c r="G40" i="2"/>
  <c r="G32" i="2"/>
  <c r="G103" i="2"/>
  <c r="AF17" i="2"/>
  <c r="G48" i="2"/>
  <c r="G134" i="2"/>
  <c r="G47" i="2"/>
  <c r="Q28" i="2"/>
  <c r="AA90" i="2"/>
  <c r="Q44" i="2"/>
  <c r="G33" i="2"/>
  <c r="G41" i="2"/>
  <c r="V25" i="2"/>
  <c r="G17" i="5"/>
  <c r="F33" i="5"/>
  <c r="F47" i="5"/>
  <c r="G55" i="5"/>
  <c r="M81" i="5"/>
  <c r="F81" i="5"/>
  <c r="F110" i="5"/>
  <c r="F163" i="5"/>
  <c r="G307" i="5"/>
  <c r="N307" i="5"/>
  <c r="L305" i="2" s="1"/>
  <c r="M337" i="5"/>
  <c r="G335" i="2" s="1"/>
  <c r="F337" i="5"/>
  <c r="F100" i="5"/>
  <c r="M100" i="5"/>
  <c r="G98" i="2" s="1"/>
  <c r="M161" i="5"/>
  <c r="G159" i="2" s="1"/>
  <c r="F161" i="5"/>
  <c r="M170" i="5"/>
  <c r="G168" i="2" s="1"/>
  <c r="F170" i="5"/>
  <c r="F223" i="5"/>
  <c r="M223" i="5"/>
  <c r="M275" i="5"/>
  <c r="F275" i="5"/>
  <c r="G281" i="5"/>
  <c r="N281" i="5"/>
  <c r="L279" i="2" s="1"/>
  <c r="M326" i="5"/>
  <c r="G324" i="2" s="1"/>
  <c r="F326" i="5"/>
  <c r="P238" i="5"/>
  <c r="V236" i="2" s="1"/>
  <c r="M270" i="5"/>
  <c r="G268" i="2" s="1"/>
  <c r="F270" i="5"/>
  <c r="O317" i="5"/>
  <c r="Q315" i="2" s="1"/>
  <c r="H317" i="5"/>
  <c r="M108" i="5"/>
  <c r="N124" i="5"/>
  <c r="L122" i="2" s="1"/>
  <c r="G124" i="5"/>
  <c r="F162" i="5"/>
  <c r="F178" i="5"/>
  <c r="Q238" i="5"/>
  <c r="M139" i="5"/>
  <c r="F139" i="5"/>
  <c r="F239" i="5"/>
  <c r="M239" i="5"/>
  <c r="G237" i="2" s="1"/>
  <c r="M317" i="5"/>
  <c r="G315" i="2" s="1"/>
  <c r="F107" i="5"/>
  <c r="M107" i="5"/>
  <c r="G105" i="2" s="1"/>
  <c r="M151" i="5"/>
  <c r="G149" i="2" s="1"/>
  <c r="F151" i="5"/>
  <c r="F227" i="5"/>
  <c r="M300" i="5"/>
  <c r="G298" i="2" s="1"/>
  <c r="F300" i="5"/>
  <c r="N317" i="5"/>
  <c r="L315" i="2" s="1"/>
  <c r="F321" i="5"/>
  <c r="F35" i="5"/>
  <c r="M35" i="5"/>
  <c r="F43" i="5"/>
  <c r="M43" i="5"/>
  <c r="I49" i="5"/>
  <c r="H59" i="5"/>
  <c r="G66" i="5"/>
  <c r="G73" i="5"/>
  <c r="F84" i="5"/>
  <c r="M84" i="5"/>
  <c r="G82" i="2" s="1"/>
  <c r="F103" i="5"/>
  <c r="F105" i="5"/>
  <c r="M135" i="5"/>
  <c r="G133" i="2" s="1"/>
  <c r="F135" i="5"/>
  <c r="F137" i="5"/>
  <c r="G185" i="5"/>
  <c r="N349" i="5"/>
  <c r="L347" i="2" s="1"/>
  <c r="G349" i="5"/>
  <c r="F51" i="5"/>
  <c r="M51" i="5"/>
  <c r="G49" i="2" s="1"/>
  <c r="N144" i="5"/>
  <c r="G144" i="5"/>
  <c r="F24" i="5"/>
  <c r="G142" i="5"/>
  <c r="N142" i="5"/>
  <c r="G192" i="5"/>
  <c r="F250" i="5"/>
  <c r="F315" i="5"/>
  <c r="M318" i="5"/>
  <c r="G316" i="2" s="1"/>
  <c r="F318" i="5"/>
  <c r="E177" i="5"/>
  <c r="E191" i="5"/>
  <c r="E210" i="5"/>
  <c r="E243" i="5"/>
  <c r="E284" i="5"/>
  <c r="E289" i="5"/>
  <c r="E218" i="5"/>
  <c r="E292" i="5"/>
  <c r="O193" i="4"/>
  <c r="P191" i="2" s="1"/>
  <c r="O201" i="4"/>
  <c r="P199" i="2" s="1"/>
  <c r="O209" i="4"/>
  <c r="P207" i="2" s="1"/>
  <c r="O217" i="4"/>
  <c r="P215" i="2" s="1"/>
  <c r="O225" i="4"/>
  <c r="P223" i="2" s="1"/>
  <c r="O233" i="4"/>
  <c r="P231" i="2" s="1"/>
  <c r="O241" i="4"/>
  <c r="P239" i="2" s="1"/>
  <c r="O249" i="4"/>
  <c r="P247" i="2" s="1"/>
  <c r="O257" i="4"/>
  <c r="P255" i="2" s="1"/>
  <c r="O268" i="4"/>
  <c r="P266" i="2" s="1"/>
  <c r="O295" i="4"/>
  <c r="P293" i="2" s="1"/>
  <c r="O298" i="4"/>
  <c r="P296" i="2" s="1"/>
  <c r="O301" i="4"/>
  <c r="P299" i="2" s="1"/>
  <c r="O304" i="4"/>
  <c r="P302" i="2" s="1"/>
  <c r="O307" i="4"/>
  <c r="P305" i="2" s="1"/>
  <c r="O317" i="4"/>
  <c r="P315" i="2" s="1"/>
  <c r="G72" i="5"/>
  <c r="E79" i="5"/>
  <c r="E99" i="5"/>
  <c r="E115" i="5"/>
  <c r="E129" i="5"/>
  <c r="E153" i="5"/>
  <c r="E158" i="5"/>
  <c r="E184" i="5"/>
  <c r="E193" i="5"/>
  <c r="E214" i="5"/>
  <c r="E222" i="5"/>
  <c r="E260" i="5"/>
  <c r="E277" i="5"/>
  <c r="E341" i="5"/>
  <c r="E224" i="5"/>
  <c r="O348" i="4"/>
  <c r="P346" i="2" s="1"/>
  <c r="O340" i="4"/>
  <c r="P338" i="2" s="1"/>
  <c r="O332" i="4"/>
  <c r="P330" i="2" s="1"/>
  <c r="O324" i="4"/>
  <c r="P322" i="2" s="1"/>
  <c r="O316" i="4"/>
  <c r="P314" i="2" s="1"/>
  <c r="O308" i="4"/>
  <c r="P306" i="2" s="1"/>
  <c r="O300" i="4"/>
  <c r="P298" i="2" s="1"/>
  <c r="O292" i="4"/>
  <c r="P290" i="2" s="1"/>
  <c r="O284" i="4"/>
  <c r="P282" i="2" s="1"/>
  <c r="O276" i="4"/>
  <c r="P274" i="2" s="1"/>
  <c r="O353" i="4"/>
  <c r="P351" i="2" s="1"/>
  <c r="O345" i="4"/>
  <c r="P343" i="2" s="1"/>
  <c r="O337" i="4"/>
  <c r="P335" i="2" s="1"/>
  <c r="O329" i="4"/>
  <c r="P327" i="2" s="1"/>
  <c r="O321" i="4"/>
  <c r="P319" i="2" s="1"/>
  <c r="O313" i="4"/>
  <c r="P311" i="2" s="1"/>
  <c r="O305" i="4"/>
  <c r="P303" i="2" s="1"/>
  <c r="O297" i="4"/>
  <c r="P295" i="2" s="1"/>
  <c r="O289" i="4"/>
  <c r="P287" i="2" s="1"/>
  <c r="O281" i="4"/>
  <c r="P279" i="2" s="1"/>
  <c r="O273" i="4"/>
  <c r="P271" i="2" s="1"/>
  <c r="O265" i="4"/>
  <c r="P263" i="2" s="1"/>
  <c r="O20" i="4"/>
  <c r="P18" i="2" s="1"/>
  <c r="O28" i="4"/>
  <c r="P26" i="2" s="1"/>
  <c r="O36" i="4"/>
  <c r="P34" i="2" s="1"/>
  <c r="O44" i="4"/>
  <c r="P42" i="2" s="1"/>
  <c r="O52" i="4"/>
  <c r="P50" i="2" s="1"/>
  <c r="O60" i="4"/>
  <c r="P58" i="2" s="1"/>
  <c r="O68" i="4"/>
  <c r="P66" i="2" s="1"/>
  <c r="O76" i="4"/>
  <c r="P74" i="2" s="1"/>
  <c r="O84" i="4"/>
  <c r="P82" i="2" s="1"/>
  <c r="O92" i="4"/>
  <c r="P90" i="2" s="1"/>
  <c r="O100" i="4"/>
  <c r="P98" i="2" s="1"/>
  <c r="O108" i="4"/>
  <c r="P106" i="2" s="1"/>
  <c r="O116" i="4"/>
  <c r="P114" i="2" s="1"/>
  <c r="O124" i="4"/>
  <c r="P122" i="2" s="1"/>
  <c r="O132" i="4"/>
  <c r="P130" i="2" s="1"/>
  <c r="O140" i="4"/>
  <c r="P138" i="2" s="1"/>
  <c r="O148" i="4"/>
  <c r="P146" i="2" s="1"/>
  <c r="O156" i="4"/>
  <c r="P154" i="2" s="1"/>
  <c r="O164" i="4"/>
  <c r="P162" i="2" s="1"/>
  <c r="O172" i="4"/>
  <c r="P170" i="2" s="1"/>
  <c r="O180" i="4"/>
  <c r="P178" i="2" s="1"/>
  <c r="O188" i="4"/>
  <c r="P186" i="2" s="1"/>
  <c r="O196" i="4"/>
  <c r="P194" i="2" s="1"/>
  <c r="O204" i="4"/>
  <c r="P202" i="2" s="1"/>
  <c r="O212" i="4"/>
  <c r="P210" i="2" s="1"/>
  <c r="O220" i="4"/>
  <c r="P218" i="2" s="1"/>
  <c r="O228" i="4"/>
  <c r="P226" i="2" s="1"/>
  <c r="O236" i="4"/>
  <c r="P234" i="2" s="1"/>
  <c r="O244" i="4"/>
  <c r="P242" i="2" s="1"/>
  <c r="O252" i="4"/>
  <c r="P250" i="2" s="1"/>
  <c r="O260" i="4"/>
  <c r="P258" i="2" s="1"/>
  <c r="O274" i="4"/>
  <c r="P272" i="2" s="1"/>
  <c r="O277" i="4"/>
  <c r="P275" i="2" s="1"/>
  <c r="O280" i="4"/>
  <c r="P278" i="2" s="1"/>
  <c r="O283" i="4"/>
  <c r="P281" i="2" s="1"/>
  <c r="O286" i="4"/>
  <c r="P284" i="2" s="1"/>
  <c r="O311" i="4"/>
  <c r="P309" i="2" s="1"/>
  <c r="E351" i="5"/>
  <c r="E343" i="5"/>
  <c r="E335" i="5"/>
  <c r="E327" i="5"/>
  <c r="E319" i="5"/>
  <c r="E311" i="5"/>
  <c r="E303" i="5"/>
  <c r="E295" i="5"/>
  <c r="E287" i="5"/>
  <c r="E279" i="5"/>
  <c r="E271" i="5"/>
  <c r="E263" i="5"/>
  <c r="E255" i="5"/>
  <c r="E352" i="5"/>
  <c r="E344" i="5"/>
  <c r="E336" i="5"/>
  <c r="E328" i="5"/>
  <c r="E320" i="5"/>
  <c r="E312" i="5"/>
  <c r="E304" i="5"/>
  <c r="E296" i="5"/>
  <c r="E288" i="5"/>
  <c r="E280" i="5"/>
  <c r="E272" i="5"/>
  <c r="E264" i="5"/>
  <c r="E256" i="5"/>
  <c r="E354" i="5"/>
  <c r="E346" i="5"/>
  <c r="E338" i="5"/>
  <c r="E330" i="5"/>
  <c r="E322" i="5"/>
  <c r="E314" i="5"/>
  <c r="E306" i="5"/>
  <c r="E298" i="5"/>
  <c r="E290" i="5"/>
  <c r="E282" i="5"/>
  <c r="E274" i="5"/>
  <c r="E342" i="5"/>
  <c r="E293" i="5"/>
  <c r="E278" i="5"/>
  <c r="E252" i="5"/>
  <c r="E244" i="5"/>
  <c r="E236" i="5"/>
  <c r="E228" i="5"/>
  <c r="E220" i="5"/>
  <c r="E212" i="5"/>
  <c r="E204" i="5"/>
  <c r="E196" i="5"/>
  <c r="E188" i="5"/>
  <c r="E180" i="5"/>
  <c r="E172" i="5"/>
  <c r="E164" i="5"/>
  <c r="E156" i="5"/>
  <c r="E148" i="5"/>
  <c r="E140" i="5"/>
  <c r="E132" i="5"/>
  <c r="E331" i="5"/>
  <c r="E316" i="5"/>
  <c r="E297" i="5"/>
  <c r="E262" i="5"/>
  <c r="E301" i="5"/>
  <c r="E286" i="5"/>
  <c r="E267" i="5"/>
  <c r="E253" i="5"/>
  <c r="E245" i="5"/>
  <c r="E237" i="5"/>
  <c r="E229" i="5"/>
  <c r="E221" i="5"/>
  <c r="E213" i="5"/>
  <c r="E205" i="5"/>
  <c r="E197" i="5"/>
  <c r="E189" i="5"/>
  <c r="E181" i="5"/>
  <c r="E173" i="5"/>
  <c r="E165" i="5"/>
  <c r="E157" i="5"/>
  <c r="E149" i="5"/>
  <c r="E141" i="5"/>
  <c r="E133" i="5"/>
  <c r="E125" i="5"/>
  <c r="E353" i="5"/>
  <c r="E339" i="5"/>
  <c r="E324" i="5"/>
  <c r="E305" i="5"/>
  <c r="E350" i="5"/>
  <c r="E309" i="5"/>
  <c r="E294" i="5"/>
  <c r="E347" i="5"/>
  <c r="E332" i="5"/>
  <c r="E313" i="5"/>
  <c r="E283" i="5"/>
  <c r="E268" i="5"/>
  <c r="E254" i="5"/>
  <c r="E299" i="5"/>
  <c r="E258" i="5"/>
  <c r="E247" i="5"/>
  <c r="E231" i="5"/>
  <c r="E215" i="5"/>
  <c r="E199" i="5"/>
  <c r="E175" i="5"/>
  <c r="E160" i="5"/>
  <c r="E130" i="5"/>
  <c r="E291" i="5"/>
  <c r="E276" i="5"/>
  <c r="E265" i="5"/>
  <c r="E241" i="5"/>
  <c r="E225" i="5"/>
  <c r="E209" i="5"/>
  <c r="E183" i="5"/>
  <c r="E168" i="5"/>
  <c r="E138" i="5"/>
  <c r="E348" i="5"/>
  <c r="E340" i="5"/>
  <c r="E251" i="5"/>
  <c r="E235" i="5"/>
  <c r="E219" i="5"/>
  <c r="E203" i="5"/>
  <c r="E187" i="5"/>
  <c r="E176" i="5"/>
  <c r="E146" i="5"/>
  <c r="E127" i="5"/>
  <c r="E334" i="5"/>
  <c r="E285" i="5"/>
  <c r="E261" i="5"/>
  <c r="E248" i="5"/>
  <c r="E232" i="5"/>
  <c r="E216" i="5"/>
  <c r="E200" i="5"/>
  <c r="E169" i="5"/>
  <c r="E150" i="5"/>
  <c r="E131" i="5"/>
  <c r="E123" i="5"/>
  <c r="E117" i="5"/>
  <c r="E109" i="5"/>
  <c r="E101" i="5"/>
  <c r="E93" i="5"/>
  <c r="E85" i="5"/>
  <c r="E77" i="5"/>
  <c r="E69" i="5"/>
  <c r="E61" i="5"/>
  <c r="E53" i="5"/>
  <c r="E45" i="5"/>
  <c r="E37" i="5"/>
  <c r="E29" i="5"/>
  <c r="E21" i="5"/>
  <c r="E13" i="5"/>
  <c r="E22" i="5"/>
  <c r="E41" i="5"/>
  <c r="E56" i="5"/>
  <c r="G64" i="5"/>
  <c r="E71" i="5"/>
  <c r="E126" i="5"/>
  <c r="M134" i="5"/>
  <c r="F136" i="5"/>
  <c r="E155" i="5"/>
  <c r="E174" i="5"/>
  <c r="F195" i="5"/>
  <c r="E226" i="5"/>
  <c r="E325" i="5"/>
  <c r="E333" i="5"/>
  <c r="F17" i="6" l="1"/>
  <c r="G14" i="6"/>
  <c r="G17" i="6" s="1"/>
  <c r="M292" i="5"/>
  <c r="G290" i="2" s="1"/>
  <c r="F292" i="5"/>
  <c r="J10" i="2"/>
  <c r="I92" i="2"/>
  <c r="N74" i="2"/>
  <c r="N209" i="2"/>
  <c r="H64" i="5"/>
  <c r="O64" i="5"/>
  <c r="Q62" i="2" s="1"/>
  <c r="M187" i="5"/>
  <c r="G185" i="2" s="1"/>
  <c r="F187" i="5"/>
  <c r="M130" i="5"/>
  <c r="G128" i="2" s="1"/>
  <c r="D128" i="2" s="1"/>
  <c r="F130" i="5"/>
  <c r="F309" i="5"/>
  <c r="M309" i="5"/>
  <c r="G307" i="2" s="1"/>
  <c r="D307" i="2" s="1"/>
  <c r="M342" i="5"/>
  <c r="G340" i="2" s="1"/>
  <c r="D340" i="2" s="1"/>
  <c r="F342" i="5"/>
  <c r="D233" i="2"/>
  <c r="F205" i="5"/>
  <c r="M205" i="5"/>
  <c r="G203" i="2" s="1"/>
  <c r="D203" i="2" s="1"/>
  <c r="I165" i="2"/>
  <c r="M288" i="5"/>
  <c r="G286" i="2" s="1"/>
  <c r="D286" i="2" s="1"/>
  <c r="F288" i="5"/>
  <c r="M193" i="5"/>
  <c r="G191" i="2" s="1"/>
  <c r="F193" i="5"/>
  <c r="M177" i="5"/>
  <c r="G175" i="2" s="1"/>
  <c r="F177" i="5"/>
  <c r="N137" i="5"/>
  <c r="L135" i="2" s="1"/>
  <c r="G137" i="5"/>
  <c r="H124" i="5"/>
  <c r="O124" i="5"/>
  <c r="Q122" i="2" s="1"/>
  <c r="G170" i="5"/>
  <c r="N170" i="5"/>
  <c r="L168" i="2" s="1"/>
  <c r="N47" i="5"/>
  <c r="L45" i="2" s="1"/>
  <c r="G47" i="5"/>
  <c r="D23" i="2"/>
  <c r="O202" i="5"/>
  <c r="Q200" i="2" s="1"/>
  <c r="N200" i="2" s="1"/>
  <c r="H202" i="5"/>
  <c r="H230" i="5"/>
  <c r="O230" i="5"/>
  <c r="Q228" i="2" s="1"/>
  <c r="N228" i="2" s="1"/>
  <c r="M325" i="5"/>
  <c r="G323" i="2" s="1"/>
  <c r="F325" i="5"/>
  <c r="M37" i="5"/>
  <c r="G35" i="2" s="1"/>
  <c r="F37" i="5"/>
  <c r="M216" i="5"/>
  <c r="G214" i="2" s="1"/>
  <c r="F216" i="5"/>
  <c r="M138" i="5"/>
  <c r="G136" i="2" s="1"/>
  <c r="F138" i="5"/>
  <c r="F258" i="5"/>
  <c r="M258" i="5"/>
  <c r="G256" i="2" s="1"/>
  <c r="F133" i="5"/>
  <c r="M133" i="5"/>
  <c r="G131" i="2" s="1"/>
  <c r="M267" i="5"/>
  <c r="G265" i="2" s="1"/>
  <c r="F267" i="5"/>
  <c r="M204" i="5"/>
  <c r="G202" i="2" s="1"/>
  <c r="F204" i="5"/>
  <c r="M322" i="5"/>
  <c r="G320" i="2" s="1"/>
  <c r="F322" i="5"/>
  <c r="M344" i="5"/>
  <c r="G342" i="2" s="1"/>
  <c r="F344" i="5"/>
  <c r="M226" i="5"/>
  <c r="G224" i="2" s="1"/>
  <c r="F226" i="5"/>
  <c r="M45" i="5"/>
  <c r="G43" i="2" s="1"/>
  <c r="F45" i="5"/>
  <c r="M232" i="5"/>
  <c r="G230" i="2" s="1"/>
  <c r="F232" i="5"/>
  <c r="M168" i="5"/>
  <c r="G166" i="2" s="1"/>
  <c r="F168" i="5"/>
  <c r="M299" i="5"/>
  <c r="G297" i="2" s="1"/>
  <c r="F299" i="5"/>
  <c r="F141" i="5"/>
  <c r="M141" i="5"/>
  <c r="G139" i="2" s="1"/>
  <c r="D139" i="2" s="1"/>
  <c r="M286" i="5"/>
  <c r="G284" i="2" s="1"/>
  <c r="F286" i="5"/>
  <c r="F212" i="5"/>
  <c r="M212" i="5"/>
  <c r="G210" i="2" s="1"/>
  <c r="D210" i="2" s="1"/>
  <c r="F330" i="5"/>
  <c r="M330" i="5"/>
  <c r="G328" i="2" s="1"/>
  <c r="F352" i="5"/>
  <c r="M352" i="5"/>
  <c r="G350" i="2" s="1"/>
  <c r="M184" i="5"/>
  <c r="G182" i="2" s="1"/>
  <c r="F184" i="5"/>
  <c r="N318" i="5"/>
  <c r="L316" i="2" s="1"/>
  <c r="G318" i="5"/>
  <c r="G135" i="5"/>
  <c r="N135" i="5"/>
  <c r="L133" i="2" s="1"/>
  <c r="N300" i="5"/>
  <c r="L298" i="2" s="1"/>
  <c r="I298" i="2" s="1"/>
  <c r="G300" i="5"/>
  <c r="G33" i="5"/>
  <c r="N33" i="5"/>
  <c r="L31" i="2" s="1"/>
  <c r="G198" i="5"/>
  <c r="N198" i="5"/>
  <c r="L196" i="2" s="1"/>
  <c r="I196" i="2" s="1"/>
  <c r="P59" i="5"/>
  <c r="V57" i="2" s="1"/>
  <c r="I59" i="5"/>
  <c r="G234" i="5"/>
  <c r="N234" i="5"/>
  <c r="L232" i="2" s="1"/>
  <c r="D83" i="2"/>
  <c r="M248" i="5"/>
  <c r="G246" i="2" s="1"/>
  <c r="F248" i="5"/>
  <c r="F149" i="5"/>
  <c r="M149" i="5"/>
  <c r="G147" i="2" s="1"/>
  <c r="M338" i="5"/>
  <c r="G336" i="2" s="1"/>
  <c r="F338" i="5"/>
  <c r="F174" i="5"/>
  <c r="M174" i="5"/>
  <c r="G172" i="2" s="1"/>
  <c r="M61" i="5"/>
  <c r="G59" i="2" s="1"/>
  <c r="F61" i="5"/>
  <c r="M261" i="5"/>
  <c r="G259" i="2" s="1"/>
  <c r="F261" i="5"/>
  <c r="M209" i="5"/>
  <c r="G207" i="2" s="1"/>
  <c r="F209" i="5"/>
  <c r="M268" i="5"/>
  <c r="G266" i="2" s="1"/>
  <c r="F268" i="5"/>
  <c r="F157" i="5"/>
  <c r="M157" i="5"/>
  <c r="G155" i="2" s="1"/>
  <c r="F262" i="5"/>
  <c r="M262" i="5"/>
  <c r="G260" i="2" s="1"/>
  <c r="F228" i="5"/>
  <c r="M228" i="5"/>
  <c r="G226" i="2" s="1"/>
  <c r="F346" i="5"/>
  <c r="M346" i="5"/>
  <c r="G344" i="2" s="1"/>
  <c r="F263" i="5"/>
  <c r="M263" i="5"/>
  <c r="G261" i="2" s="1"/>
  <c r="D261" i="2" s="1"/>
  <c r="P10" i="2"/>
  <c r="M153" i="5"/>
  <c r="G151" i="2" s="1"/>
  <c r="F153" i="5"/>
  <c r="G315" i="5"/>
  <c r="N315" i="5"/>
  <c r="L313" i="2" s="1"/>
  <c r="N105" i="5"/>
  <c r="L103" i="2" s="1"/>
  <c r="G105" i="5"/>
  <c r="N227" i="5"/>
  <c r="L225" i="2" s="1"/>
  <c r="I225" i="2" s="1"/>
  <c r="G227" i="5"/>
  <c r="I317" i="5"/>
  <c r="P317" i="5"/>
  <c r="V315" i="2" s="1"/>
  <c r="J207" i="5"/>
  <c r="R207" i="5" s="1"/>
  <c r="AF205" i="2" s="1"/>
  <c r="Q207" i="5"/>
  <c r="AA205" i="2" s="1"/>
  <c r="M311" i="5"/>
  <c r="G309" i="2" s="1"/>
  <c r="D309" i="2" s="1"/>
  <c r="F311" i="5"/>
  <c r="O211" i="5"/>
  <c r="Q209" i="2" s="1"/>
  <c r="H211" i="5"/>
  <c r="G194" i="5"/>
  <c r="N194" i="5"/>
  <c r="L192" i="2" s="1"/>
  <c r="F53" i="5"/>
  <c r="M53" i="5"/>
  <c r="G51" i="2" s="1"/>
  <c r="D51" i="2" s="1"/>
  <c r="M254" i="5"/>
  <c r="G252" i="2" s="1"/>
  <c r="F254" i="5"/>
  <c r="F301" i="5"/>
  <c r="M301" i="5"/>
  <c r="G299" i="2" s="1"/>
  <c r="M255" i="5"/>
  <c r="G253" i="2" s="1"/>
  <c r="F255" i="5"/>
  <c r="N250" i="5"/>
  <c r="L248" i="2" s="1"/>
  <c r="G250" i="5"/>
  <c r="F173" i="5"/>
  <c r="M173" i="5"/>
  <c r="G171" i="2" s="1"/>
  <c r="F279" i="5"/>
  <c r="M279" i="5"/>
  <c r="G277" i="2" s="1"/>
  <c r="F115" i="5"/>
  <c r="M115" i="5"/>
  <c r="G113" i="2" s="1"/>
  <c r="H144" i="5"/>
  <c r="O144" i="5"/>
  <c r="Q142" i="2" s="1"/>
  <c r="N142" i="2" s="1"/>
  <c r="I82" i="2"/>
  <c r="F183" i="5"/>
  <c r="M183" i="5"/>
  <c r="G181" i="2" s="1"/>
  <c r="D181" i="2" s="1"/>
  <c r="M220" i="5"/>
  <c r="G218" i="2" s="1"/>
  <c r="D218" i="2" s="1"/>
  <c r="F220" i="5"/>
  <c r="M158" i="5"/>
  <c r="G156" i="2" s="1"/>
  <c r="F158" i="5"/>
  <c r="H17" i="5"/>
  <c r="O17" i="5"/>
  <c r="Q15" i="2" s="1"/>
  <c r="N15" i="2" s="1"/>
  <c r="M155" i="5"/>
  <c r="G153" i="2" s="1"/>
  <c r="F155" i="5"/>
  <c r="M69" i="5"/>
  <c r="G67" i="2" s="1"/>
  <c r="F69" i="5"/>
  <c r="F285" i="5"/>
  <c r="M285" i="5"/>
  <c r="G283" i="2" s="1"/>
  <c r="M225" i="5"/>
  <c r="G223" i="2" s="1"/>
  <c r="F225" i="5"/>
  <c r="M283" i="5"/>
  <c r="G281" i="2" s="1"/>
  <c r="F283" i="5"/>
  <c r="F165" i="5"/>
  <c r="M165" i="5"/>
  <c r="G163" i="2" s="1"/>
  <c r="F297" i="5"/>
  <c r="M297" i="5"/>
  <c r="G295" i="2" s="1"/>
  <c r="M236" i="5"/>
  <c r="G234" i="2" s="1"/>
  <c r="D234" i="2" s="1"/>
  <c r="F236" i="5"/>
  <c r="M354" i="5"/>
  <c r="G352" i="2" s="1"/>
  <c r="F354" i="5"/>
  <c r="F271" i="5"/>
  <c r="M271" i="5"/>
  <c r="G269" i="2" s="1"/>
  <c r="G151" i="5"/>
  <c r="N151" i="5"/>
  <c r="L149" i="2" s="1"/>
  <c r="N136" i="5"/>
  <c r="L134" i="2" s="1"/>
  <c r="I134" i="2" s="1"/>
  <c r="G136" i="5"/>
  <c r="M334" i="5"/>
  <c r="G332" i="2" s="1"/>
  <c r="F334" i="5"/>
  <c r="F313" i="5"/>
  <c r="M313" i="5"/>
  <c r="G311" i="2" s="1"/>
  <c r="F244" i="5"/>
  <c r="M244" i="5"/>
  <c r="G242" i="2" s="1"/>
  <c r="H192" i="5"/>
  <c r="O192" i="5"/>
  <c r="Q190" i="2" s="1"/>
  <c r="N190" i="2" s="1"/>
  <c r="G270" i="5"/>
  <c r="N270" i="5"/>
  <c r="L268" i="2" s="1"/>
  <c r="F99" i="5"/>
  <c r="M99" i="5"/>
  <c r="G97" i="2" s="1"/>
  <c r="N84" i="5"/>
  <c r="L82" i="2" s="1"/>
  <c r="G84" i="5"/>
  <c r="F109" i="5"/>
  <c r="M109" i="5"/>
  <c r="G107" i="2" s="1"/>
  <c r="I31" i="2"/>
  <c r="N161" i="5"/>
  <c r="L159" i="2" s="1"/>
  <c r="G161" i="5"/>
  <c r="M129" i="5"/>
  <c r="G127" i="2" s="1"/>
  <c r="F129" i="5"/>
  <c r="N103" i="5"/>
  <c r="L101" i="2" s="1"/>
  <c r="G103" i="5"/>
  <c r="M77" i="5"/>
  <c r="G75" i="2" s="1"/>
  <c r="D75" i="2" s="1"/>
  <c r="F77" i="5"/>
  <c r="M241" i="5"/>
  <c r="G239" i="2" s="1"/>
  <c r="F241" i="5"/>
  <c r="M316" i="5"/>
  <c r="G314" i="2" s="1"/>
  <c r="D314" i="2" s="1"/>
  <c r="F316" i="5"/>
  <c r="M256" i="5"/>
  <c r="G254" i="2" s="1"/>
  <c r="F256" i="5"/>
  <c r="N100" i="5"/>
  <c r="L98" i="2" s="1"/>
  <c r="I98" i="2" s="1"/>
  <c r="G100" i="5"/>
  <c r="F85" i="5"/>
  <c r="M85" i="5"/>
  <c r="G83" i="2" s="1"/>
  <c r="M127" i="5"/>
  <c r="G125" i="2" s="1"/>
  <c r="F127" i="5"/>
  <c r="M265" i="5"/>
  <c r="G263" i="2" s="1"/>
  <c r="F265" i="5"/>
  <c r="M332" i="5"/>
  <c r="G330" i="2" s="1"/>
  <c r="D330" i="2" s="1"/>
  <c r="F332" i="5"/>
  <c r="F181" i="5"/>
  <c r="M181" i="5"/>
  <c r="G179" i="2" s="1"/>
  <c r="M331" i="5"/>
  <c r="G329" i="2" s="1"/>
  <c r="D329" i="2" s="1"/>
  <c r="F331" i="5"/>
  <c r="M252" i="5"/>
  <c r="G250" i="2" s="1"/>
  <c r="F252" i="5"/>
  <c r="M264" i="5"/>
  <c r="G262" i="2" s="1"/>
  <c r="D262" i="2" s="1"/>
  <c r="F264" i="5"/>
  <c r="F287" i="5"/>
  <c r="M287" i="5"/>
  <c r="G285" i="2" s="1"/>
  <c r="M126" i="5"/>
  <c r="G124" i="2" s="1"/>
  <c r="F126" i="5"/>
  <c r="F93" i="5"/>
  <c r="M93" i="5"/>
  <c r="G91" i="2" s="1"/>
  <c r="F146" i="5"/>
  <c r="M146" i="5"/>
  <c r="G144" i="2" s="1"/>
  <c r="M276" i="5"/>
  <c r="G274" i="2" s="1"/>
  <c r="F276" i="5"/>
  <c r="M347" i="5"/>
  <c r="G345" i="2" s="1"/>
  <c r="D345" i="2" s="1"/>
  <c r="F347" i="5"/>
  <c r="F189" i="5"/>
  <c r="M189" i="5"/>
  <c r="G187" i="2" s="1"/>
  <c r="M132" i="5"/>
  <c r="G130" i="2" s="1"/>
  <c r="D130" i="2" s="1"/>
  <c r="F132" i="5"/>
  <c r="M278" i="5"/>
  <c r="G276" i="2" s="1"/>
  <c r="F278" i="5"/>
  <c r="M272" i="5"/>
  <c r="G270" i="2" s="1"/>
  <c r="F272" i="5"/>
  <c r="M295" i="5"/>
  <c r="G293" i="2" s="1"/>
  <c r="F295" i="5"/>
  <c r="F79" i="5"/>
  <c r="M79" i="5"/>
  <c r="G77" i="2" s="1"/>
  <c r="D77" i="2" s="1"/>
  <c r="H142" i="5"/>
  <c r="O142" i="5"/>
  <c r="Q140" i="2" s="1"/>
  <c r="H73" i="5"/>
  <c r="O73" i="5"/>
  <c r="Q71" i="2" s="1"/>
  <c r="N107" i="5"/>
  <c r="L105" i="2" s="1"/>
  <c r="G107" i="5"/>
  <c r="G337" i="5"/>
  <c r="N337" i="5"/>
  <c r="L335" i="2" s="1"/>
  <c r="F148" i="5"/>
  <c r="M148" i="5"/>
  <c r="G146" i="2" s="1"/>
  <c r="N62" i="2"/>
  <c r="N195" i="5"/>
  <c r="L193" i="2" s="1"/>
  <c r="G195" i="5"/>
  <c r="M71" i="5"/>
  <c r="G69" i="2" s="1"/>
  <c r="D69" i="2" s="1"/>
  <c r="F71" i="5"/>
  <c r="F101" i="5"/>
  <c r="M101" i="5"/>
  <c r="G99" i="2" s="1"/>
  <c r="M176" i="5"/>
  <c r="G174" i="2" s="1"/>
  <c r="F176" i="5"/>
  <c r="M291" i="5"/>
  <c r="G289" i="2" s="1"/>
  <c r="F291" i="5"/>
  <c r="M294" i="5"/>
  <c r="G292" i="2" s="1"/>
  <c r="F294" i="5"/>
  <c r="F197" i="5"/>
  <c r="M197" i="5"/>
  <c r="G195" i="2" s="1"/>
  <c r="D195" i="2" s="1"/>
  <c r="M140" i="5"/>
  <c r="G138" i="2" s="1"/>
  <c r="D138" i="2" s="1"/>
  <c r="F140" i="5"/>
  <c r="F293" i="5"/>
  <c r="M293" i="5"/>
  <c r="G291" i="2" s="1"/>
  <c r="M280" i="5"/>
  <c r="G278" i="2" s="1"/>
  <c r="D278" i="2" s="1"/>
  <c r="F280" i="5"/>
  <c r="M303" i="5"/>
  <c r="G301" i="2" s="1"/>
  <c r="F303" i="5"/>
  <c r="H72" i="5"/>
  <c r="O72" i="5"/>
  <c r="Q70" i="2" s="1"/>
  <c r="N24" i="5"/>
  <c r="L22" i="2" s="1"/>
  <c r="G24" i="5"/>
  <c r="O66" i="5"/>
  <c r="Q64" i="2" s="1"/>
  <c r="H66" i="5"/>
  <c r="N326" i="5"/>
  <c r="L324" i="2" s="1"/>
  <c r="G326" i="5"/>
  <c r="P34" i="5"/>
  <c r="V32" i="2" s="1"/>
  <c r="S32" i="2" s="1"/>
  <c r="I34" i="5"/>
  <c r="D72" i="2"/>
  <c r="D22" i="2"/>
  <c r="X17" i="2"/>
  <c r="I80" i="2"/>
  <c r="D17" i="2"/>
  <c r="D49" i="2"/>
  <c r="I25" i="2"/>
  <c r="N30" i="2"/>
  <c r="AC205" i="2"/>
  <c r="AC66" i="2"/>
  <c r="D95" i="2"/>
  <c r="D122" i="2"/>
  <c r="I180" i="2"/>
  <c r="D160" i="2"/>
  <c r="I268" i="2"/>
  <c r="G259" i="5"/>
  <c r="N259" i="5"/>
  <c r="L257" i="2" s="1"/>
  <c r="I257" i="2" s="1"/>
  <c r="Y10" i="2"/>
  <c r="D36" i="2"/>
  <c r="D62" i="2"/>
  <c r="I101" i="2"/>
  <c r="D140" i="2"/>
  <c r="I143" i="2"/>
  <c r="D42" i="2"/>
  <c r="D18" i="2"/>
  <c r="D103" i="2"/>
  <c r="I248" i="2"/>
  <c r="S100" i="2"/>
  <c r="D16" i="2"/>
  <c r="D68" i="2"/>
  <c r="N205" i="2"/>
  <c r="I74" i="2"/>
  <c r="D37" i="2"/>
  <c r="S73" i="2"/>
  <c r="O345" i="5"/>
  <c r="Q343" i="2" s="1"/>
  <c r="N343" i="2" s="1"/>
  <c r="H345" i="5"/>
  <c r="AC90" i="2"/>
  <c r="O62" i="5"/>
  <c r="Q60" i="2" s="1"/>
  <c r="N60" i="2" s="1"/>
  <c r="H62" i="5"/>
  <c r="N36" i="5"/>
  <c r="L34" i="2" s="1"/>
  <c r="G36" i="5"/>
  <c r="D78" i="2"/>
  <c r="D44" i="2"/>
  <c r="D25" i="2"/>
  <c r="D59" i="2"/>
  <c r="D13" i="2"/>
  <c r="D88" i="2"/>
  <c r="X44" i="2"/>
  <c r="D19" i="2"/>
  <c r="N88" i="2"/>
  <c r="I53" i="2"/>
  <c r="D120" i="2"/>
  <c r="N32" i="2"/>
  <c r="I228" i="2"/>
  <c r="D94" i="2"/>
  <c r="AC17" i="2"/>
  <c r="D207" i="2"/>
  <c r="X177" i="2"/>
  <c r="I76" i="2"/>
  <c r="P242" i="5"/>
  <c r="V240" i="2" s="1"/>
  <c r="S240" i="2" s="1"/>
  <c r="I242" i="5"/>
  <c r="G302" i="5"/>
  <c r="N302" i="5"/>
  <c r="L300" i="2" s="1"/>
  <c r="I300" i="2" s="1"/>
  <c r="N20" i="5"/>
  <c r="L18" i="2" s="1"/>
  <c r="G20" i="5"/>
  <c r="S28" i="2"/>
  <c r="I64" i="2"/>
  <c r="N84" i="2"/>
  <c r="D134" i="2"/>
  <c r="AC177" i="2"/>
  <c r="N47" i="2"/>
  <c r="D20" i="2"/>
  <c r="D92" i="2"/>
  <c r="N116" i="5"/>
  <c r="L114" i="2" s="1"/>
  <c r="I114" i="2" s="1"/>
  <c r="G116" i="5"/>
  <c r="G206" i="5"/>
  <c r="N206" i="5"/>
  <c r="L204" i="2" s="1"/>
  <c r="I204" i="2" s="1"/>
  <c r="G182" i="5"/>
  <c r="N182" i="5"/>
  <c r="L180" i="2" s="1"/>
  <c r="D91" i="2"/>
  <c r="D43" i="2"/>
  <c r="AC25" i="2"/>
  <c r="X28" i="2"/>
  <c r="S17" i="2"/>
  <c r="D89" i="2"/>
  <c r="S36" i="2"/>
  <c r="D67" i="2"/>
  <c r="I110" i="2"/>
  <c r="N122" i="2"/>
  <c r="D176" i="2"/>
  <c r="D41" i="2"/>
  <c r="G246" i="5"/>
  <c r="N246" i="5"/>
  <c r="L244" i="2" s="1"/>
  <c r="I244" i="2" s="1"/>
  <c r="G94" i="5"/>
  <c r="N94" i="5"/>
  <c r="L92" i="2" s="1"/>
  <c r="N159" i="5"/>
  <c r="L157" i="2" s="1"/>
  <c r="G159" i="5"/>
  <c r="O186" i="5"/>
  <c r="Q184" i="2" s="1"/>
  <c r="H186" i="5"/>
  <c r="N119" i="5"/>
  <c r="L117" i="2" s="1"/>
  <c r="G119" i="5"/>
  <c r="N143" i="5"/>
  <c r="L141" i="2" s="1"/>
  <c r="G143" i="5"/>
  <c r="H118" i="5"/>
  <c r="O118" i="5"/>
  <c r="Q116" i="2" s="1"/>
  <c r="N116" i="2" s="1"/>
  <c r="D48" i="2"/>
  <c r="D127" i="2"/>
  <c r="D65" i="2"/>
  <c r="X205" i="2"/>
  <c r="D76" i="2"/>
  <c r="AD10" i="2"/>
  <c r="D39" i="2"/>
  <c r="D70" i="2"/>
  <c r="D132" i="2"/>
  <c r="O114" i="5"/>
  <c r="Q112" i="2" s="1"/>
  <c r="N112" i="2" s="1"/>
  <c r="H114" i="5"/>
  <c r="I103" i="2"/>
  <c r="I184" i="2"/>
  <c r="I73" i="2"/>
  <c r="D73" i="2"/>
  <c r="D28" i="2"/>
  <c r="I34" i="2"/>
  <c r="F56" i="5"/>
  <c r="M56" i="5"/>
  <c r="G54" i="2" s="1"/>
  <c r="D54" i="2" s="1"/>
  <c r="F117" i="5"/>
  <c r="M117" i="5"/>
  <c r="G115" i="2" s="1"/>
  <c r="F203" i="5"/>
  <c r="M203" i="5"/>
  <c r="G201" i="2" s="1"/>
  <c r="M160" i="5"/>
  <c r="G158" i="2" s="1"/>
  <c r="D158" i="2" s="1"/>
  <c r="F160" i="5"/>
  <c r="M350" i="5"/>
  <c r="G348" i="2" s="1"/>
  <c r="F350" i="5"/>
  <c r="F213" i="5"/>
  <c r="M213" i="5"/>
  <c r="G211" i="2" s="1"/>
  <c r="D211" i="2" s="1"/>
  <c r="F156" i="5"/>
  <c r="M156" i="5"/>
  <c r="G154" i="2" s="1"/>
  <c r="F274" i="5"/>
  <c r="M274" i="5"/>
  <c r="G272" i="2" s="1"/>
  <c r="M296" i="5"/>
  <c r="G294" i="2" s="1"/>
  <c r="F296" i="5"/>
  <c r="F319" i="5"/>
  <c r="M319" i="5"/>
  <c r="G317" i="2" s="1"/>
  <c r="M224" i="5"/>
  <c r="G222" i="2" s="1"/>
  <c r="F224" i="5"/>
  <c r="F218" i="5"/>
  <c r="M218" i="5"/>
  <c r="G216" i="2" s="1"/>
  <c r="J49" i="5"/>
  <c r="R49" i="5" s="1"/>
  <c r="AF47" i="2" s="1"/>
  <c r="Q49" i="5"/>
  <c r="AA47" i="2" s="1"/>
  <c r="N239" i="5"/>
  <c r="L237" i="2" s="1"/>
  <c r="G239" i="5"/>
  <c r="O307" i="5"/>
  <c r="Q305" i="2" s="1"/>
  <c r="H307" i="5"/>
  <c r="G166" i="5"/>
  <c r="N166" i="5"/>
  <c r="L164" i="2" s="1"/>
  <c r="N25" i="5"/>
  <c r="L23" i="2" s="1"/>
  <c r="G25" i="5"/>
  <c r="F123" i="5"/>
  <c r="M123" i="5"/>
  <c r="G121" i="2" s="1"/>
  <c r="M175" i="5"/>
  <c r="G173" i="2" s="1"/>
  <c r="F175" i="5"/>
  <c r="F221" i="5"/>
  <c r="M221" i="5"/>
  <c r="G219" i="2" s="1"/>
  <c r="D219" i="2" s="1"/>
  <c r="M164" i="5"/>
  <c r="G162" i="2" s="1"/>
  <c r="F164" i="5"/>
  <c r="M304" i="5"/>
  <c r="G302" i="2" s="1"/>
  <c r="D302" i="2" s="1"/>
  <c r="F304" i="5"/>
  <c r="F327" i="5"/>
  <c r="M327" i="5"/>
  <c r="G325" i="2" s="1"/>
  <c r="P152" i="5"/>
  <c r="V150" i="2" s="1"/>
  <c r="S150" i="2" s="1"/>
  <c r="I152" i="5"/>
  <c r="H23" i="5"/>
  <c r="O23" i="5"/>
  <c r="Q21" i="2" s="1"/>
  <c r="N21" i="2" s="1"/>
  <c r="G106" i="5"/>
  <c r="N106" i="5"/>
  <c r="L104" i="2" s="1"/>
  <c r="J167" i="5"/>
  <c r="R167" i="5" s="1"/>
  <c r="AF165" i="2" s="1"/>
  <c r="Q167" i="5"/>
  <c r="AA165" i="2" s="1"/>
  <c r="P108" i="5"/>
  <c r="V106" i="2" s="1"/>
  <c r="S106" i="2" s="1"/>
  <c r="I108" i="5"/>
  <c r="S25" i="2"/>
  <c r="M219" i="5"/>
  <c r="G217" i="2" s="1"/>
  <c r="D217" i="2" s="1"/>
  <c r="F219" i="5"/>
  <c r="F282" i="5"/>
  <c r="M282" i="5"/>
  <c r="G280" i="2" s="1"/>
  <c r="N163" i="5"/>
  <c r="L161" i="2" s="1"/>
  <c r="I161" i="2" s="1"/>
  <c r="G163" i="5"/>
  <c r="O89" i="5"/>
  <c r="Q87" i="2" s="1"/>
  <c r="N87" i="2" s="1"/>
  <c r="H89" i="5"/>
  <c r="X25" i="2"/>
  <c r="T10" i="2"/>
  <c r="X73" i="2"/>
  <c r="D27" i="2"/>
  <c r="D34" i="2"/>
  <c r="D136" i="2"/>
  <c r="I109" i="2"/>
  <c r="D84" i="2"/>
  <c r="O281" i="5"/>
  <c r="Q279" i="2" s="1"/>
  <c r="N279" i="2" s="1"/>
  <c r="H281" i="5"/>
  <c r="M324" i="5"/>
  <c r="G322" i="2" s="1"/>
  <c r="D322" i="2" s="1"/>
  <c r="F324" i="5"/>
  <c r="F335" i="5"/>
  <c r="M335" i="5"/>
  <c r="G333" i="2" s="1"/>
  <c r="M284" i="5"/>
  <c r="G282" i="2" s="1"/>
  <c r="F284" i="5"/>
  <c r="N51" i="5"/>
  <c r="L49" i="2" s="1"/>
  <c r="G51" i="5"/>
  <c r="G43" i="5"/>
  <c r="N43" i="5"/>
  <c r="L41" i="2" s="1"/>
  <c r="I41" i="2" s="1"/>
  <c r="G275" i="5"/>
  <c r="N275" i="5"/>
  <c r="L273" i="2" s="1"/>
  <c r="F237" i="5"/>
  <c r="M237" i="5"/>
  <c r="G235" i="2" s="1"/>
  <c r="D235" i="2" s="1"/>
  <c r="M260" i="5"/>
  <c r="G258" i="2" s="1"/>
  <c r="F260" i="5"/>
  <c r="M243" i="5"/>
  <c r="G241" i="2" s="1"/>
  <c r="D241" i="2" s="1"/>
  <c r="F243" i="5"/>
  <c r="N81" i="5"/>
  <c r="L79" i="2" s="1"/>
  <c r="G81" i="5"/>
  <c r="G78" i="5"/>
  <c r="N78" i="5"/>
  <c r="L76" i="2" s="1"/>
  <c r="Q83" i="5"/>
  <c r="AA81" i="2" s="1"/>
  <c r="J83" i="5"/>
  <c r="R83" i="5" s="1"/>
  <c r="AF81" i="2" s="1"/>
  <c r="AC81" i="2" s="1"/>
  <c r="N128" i="5"/>
  <c r="L126" i="2" s="1"/>
  <c r="G128" i="5"/>
  <c r="N104" i="5"/>
  <c r="L102" i="2" s="1"/>
  <c r="I102" i="2" s="1"/>
  <c r="G104" i="5"/>
  <c r="M341" i="5"/>
  <c r="G339" i="2" s="1"/>
  <c r="F341" i="5"/>
  <c r="G139" i="5"/>
  <c r="N139" i="5"/>
  <c r="L137" i="2" s="1"/>
  <c r="F172" i="5"/>
  <c r="M172" i="5"/>
  <c r="G170" i="2" s="1"/>
  <c r="D170" i="2" s="1"/>
  <c r="G110" i="5"/>
  <c r="N110" i="5"/>
  <c r="L108" i="2" s="1"/>
  <c r="M150" i="5"/>
  <c r="G148" i="2" s="1"/>
  <c r="F150" i="5"/>
  <c r="F215" i="5"/>
  <c r="M215" i="5"/>
  <c r="G213" i="2" s="1"/>
  <c r="M339" i="5"/>
  <c r="G337" i="2" s="1"/>
  <c r="F339" i="5"/>
  <c r="F298" i="5"/>
  <c r="M298" i="5"/>
  <c r="G296" i="2" s="1"/>
  <c r="F320" i="5"/>
  <c r="M320" i="5"/>
  <c r="G318" i="2" s="1"/>
  <c r="D318" i="2" s="1"/>
  <c r="F343" i="5"/>
  <c r="M343" i="5"/>
  <c r="G341" i="2" s="1"/>
  <c r="O349" i="5"/>
  <c r="Q347" i="2" s="1"/>
  <c r="N347" i="2" s="1"/>
  <c r="H349" i="5"/>
  <c r="M21" i="5"/>
  <c r="G19" i="2" s="1"/>
  <c r="F21" i="5"/>
  <c r="M169" i="5"/>
  <c r="G167" i="2" s="1"/>
  <c r="F169" i="5"/>
  <c r="M340" i="5"/>
  <c r="G338" i="2" s="1"/>
  <c r="D338" i="2" s="1"/>
  <c r="F340" i="5"/>
  <c r="F231" i="5"/>
  <c r="M231" i="5"/>
  <c r="G229" i="2" s="1"/>
  <c r="F353" i="5"/>
  <c r="M353" i="5"/>
  <c r="G351" i="2" s="1"/>
  <c r="F245" i="5"/>
  <c r="M245" i="5"/>
  <c r="G243" i="2" s="1"/>
  <c r="D243" i="2" s="1"/>
  <c r="M188" i="5"/>
  <c r="G186" i="2" s="1"/>
  <c r="D186" i="2" s="1"/>
  <c r="F188" i="5"/>
  <c r="M306" i="5"/>
  <c r="G304" i="2" s="1"/>
  <c r="D304" i="2" s="1"/>
  <c r="F306" i="5"/>
  <c r="F328" i="5"/>
  <c r="M328" i="5"/>
  <c r="G326" i="2" s="1"/>
  <c r="M351" i="5"/>
  <c r="G349" i="2" s="1"/>
  <c r="F351" i="5"/>
  <c r="F222" i="5"/>
  <c r="M222" i="5"/>
  <c r="G220" i="2" s="1"/>
  <c r="D220" i="2" s="1"/>
  <c r="F210" i="5"/>
  <c r="M210" i="5"/>
  <c r="G208" i="2" s="1"/>
  <c r="D208" i="2" s="1"/>
  <c r="G35" i="5"/>
  <c r="N35" i="5"/>
  <c r="L33" i="2" s="1"/>
  <c r="I33" i="2" s="1"/>
  <c r="N178" i="5"/>
  <c r="L176" i="2" s="1"/>
  <c r="I176" i="2" s="1"/>
  <c r="G178" i="5"/>
  <c r="N147" i="5"/>
  <c r="L145" i="2" s="1"/>
  <c r="I145" i="2" s="1"/>
  <c r="G147" i="5"/>
  <c r="P67" i="5"/>
  <c r="V65" i="2" s="1"/>
  <c r="S65" i="2" s="1"/>
  <c r="I67" i="5"/>
  <c r="D52" i="2"/>
  <c r="I70" i="2"/>
  <c r="D112" i="2"/>
  <c r="N106" i="2"/>
  <c r="AC132" i="2"/>
  <c r="D142" i="2"/>
  <c r="D87" i="2"/>
  <c r="S111" i="2"/>
  <c r="I190" i="2"/>
  <c r="M41" i="5"/>
  <c r="G39" i="2" s="1"/>
  <c r="F41" i="5"/>
  <c r="F305" i="5"/>
  <c r="M305" i="5"/>
  <c r="G303" i="2" s="1"/>
  <c r="D303" i="2" s="1"/>
  <c r="F289" i="5"/>
  <c r="M289" i="5"/>
  <c r="G287" i="2" s="1"/>
  <c r="D287" i="2" s="1"/>
  <c r="M22" i="5"/>
  <c r="G20" i="2" s="1"/>
  <c r="F22" i="5"/>
  <c r="F131" i="5"/>
  <c r="M131" i="5"/>
  <c r="G129" i="2" s="1"/>
  <c r="M235" i="5"/>
  <c r="G233" i="2" s="1"/>
  <c r="F235" i="5"/>
  <c r="F199" i="5"/>
  <c r="M199" i="5"/>
  <c r="G197" i="2" s="1"/>
  <c r="D197" i="2" s="1"/>
  <c r="F229" i="5"/>
  <c r="M229" i="5"/>
  <c r="G227" i="2" s="1"/>
  <c r="F290" i="5"/>
  <c r="M290" i="5"/>
  <c r="G288" i="2" s="1"/>
  <c r="D288" i="2" s="1"/>
  <c r="F312" i="5"/>
  <c r="M312" i="5"/>
  <c r="G310" i="2" s="1"/>
  <c r="M277" i="5"/>
  <c r="G275" i="2" s="1"/>
  <c r="D275" i="2" s="1"/>
  <c r="F277" i="5"/>
  <c r="M13" i="5"/>
  <c r="G11" i="2" s="1"/>
  <c r="F13" i="5"/>
  <c r="E12" i="5"/>
  <c r="F251" i="5"/>
  <c r="M251" i="5"/>
  <c r="G249" i="2" s="1"/>
  <c r="F180" i="5"/>
  <c r="M180" i="5"/>
  <c r="G178" i="2" s="1"/>
  <c r="M333" i="5"/>
  <c r="G331" i="2" s="1"/>
  <c r="F333" i="5"/>
  <c r="M29" i="5"/>
  <c r="G27" i="2" s="1"/>
  <c r="F29" i="5"/>
  <c r="M200" i="5"/>
  <c r="G198" i="2" s="1"/>
  <c r="D198" i="2" s="1"/>
  <c r="F200" i="5"/>
  <c r="M348" i="5"/>
  <c r="G346" i="2" s="1"/>
  <c r="D346" i="2" s="1"/>
  <c r="F348" i="5"/>
  <c r="F247" i="5"/>
  <c r="M247" i="5"/>
  <c r="G245" i="2" s="1"/>
  <c r="F125" i="5"/>
  <c r="M125" i="5"/>
  <c r="G123" i="2" s="1"/>
  <c r="D123" i="2" s="1"/>
  <c r="F253" i="5"/>
  <c r="M253" i="5"/>
  <c r="G251" i="2" s="1"/>
  <c r="M196" i="5"/>
  <c r="G194" i="2" s="1"/>
  <c r="F196" i="5"/>
  <c r="M314" i="5"/>
  <c r="G312" i="2" s="1"/>
  <c r="F314" i="5"/>
  <c r="M336" i="5"/>
  <c r="G334" i="2" s="1"/>
  <c r="F336" i="5"/>
  <c r="F214" i="5"/>
  <c r="M214" i="5"/>
  <c r="G212" i="2" s="1"/>
  <c r="F191" i="5"/>
  <c r="M191" i="5"/>
  <c r="G189" i="2" s="1"/>
  <c r="D189" i="2" s="1"/>
  <c r="O185" i="5"/>
  <c r="Q183" i="2" s="1"/>
  <c r="H185" i="5"/>
  <c r="G321" i="5"/>
  <c r="N321" i="5"/>
  <c r="L319" i="2" s="1"/>
  <c r="I319" i="2" s="1"/>
  <c r="N162" i="5"/>
  <c r="L160" i="2" s="1"/>
  <c r="I160" i="2" s="1"/>
  <c r="G162" i="5"/>
  <c r="N223" i="5"/>
  <c r="L221" i="2" s="1"/>
  <c r="G223" i="5"/>
  <c r="O55" i="5"/>
  <c r="Q53" i="2" s="1"/>
  <c r="H55" i="5"/>
  <c r="Q75" i="5"/>
  <c r="AA73" i="2" s="1"/>
  <c r="J75" i="5"/>
  <c r="R75" i="5" s="1"/>
  <c r="AF73" i="2" s="1"/>
  <c r="AC73" i="2" s="1"/>
  <c r="G54" i="5"/>
  <c r="N54" i="5"/>
  <c r="L52" i="2" s="1"/>
  <c r="D212" i="2"/>
  <c r="I193" i="2"/>
  <c r="I168" i="2"/>
  <c r="D274" i="2"/>
  <c r="D242" i="2"/>
  <c r="D263" i="2"/>
  <c r="D228" i="2"/>
  <c r="I199" i="2"/>
  <c r="I192" i="2"/>
  <c r="D273" i="2"/>
  <c r="D264" i="2"/>
  <c r="D237" i="2"/>
  <c r="I132" i="2"/>
  <c r="I106" i="2"/>
  <c r="D85" i="2"/>
  <c r="N132" i="2"/>
  <c r="I36" i="2"/>
  <c r="D276" i="2"/>
  <c r="D150" i="2"/>
  <c r="D149" i="2"/>
  <c r="I183" i="2"/>
  <c r="N177" i="2"/>
  <c r="D177" i="2"/>
  <c r="D45" i="2"/>
  <c r="S81" i="2"/>
  <c r="I150" i="2"/>
  <c r="X132" i="2"/>
  <c r="D173" i="2"/>
  <c r="D266" i="2"/>
  <c r="D253" i="2"/>
  <c r="I313" i="2"/>
  <c r="D319" i="2"/>
  <c r="I279" i="2"/>
  <c r="D26" i="2"/>
  <c r="AC28" i="2"/>
  <c r="X84" i="2"/>
  <c r="I86" i="2"/>
  <c r="I61" i="2"/>
  <c r="D64" i="2"/>
  <c r="D101" i="2"/>
  <c r="D100" i="2"/>
  <c r="I32" i="2"/>
  <c r="D129" i="2"/>
  <c r="AC36" i="2"/>
  <c r="D108" i="2"/>
  <c r="I111" i="2"/>
  <c r="D102" i="2"/>
  <c r="AC84" i="2"/>
  <c r="I188" i="2"/>
  <c r="X47" i="2"/>
  <c r="N90" i="2"/>
  <c r="I84" i="2"/>
  <c r="I119" i="2"/>
  <c r="D269" i="2"/>
  <c r="D224" i="2"/>
  <c r="I200" i="2"/>
  <c r="I305" i="2"/>
  <c r="N150" i="2"/>
  <c r="I116" i="2"/>
  <c r="D121" i="2"/>
  <c r="S90" i="2"/>
  <c r="N64" i="2"/>
  <c r="I30" i="2"/>
  <c r="I88" i="2"/>
  <c r="AC44" i="2"/>
  <c r="I142" i="2"/>
  <c r="D175" i="2"/>
  <c r="D116" i="2"/>
  <c r="I44" i="2"/>
  <c r="D141" i="2"/>
  <c r="I104" i="2"/>
  <c r="D185" i="2"/>
  <c r="D268" i="2"/>
  <c r="D245" i="2"/>
  <c r="N240" i="2"/>
  <c r="AE10" i="2"/>
  <c r="I45" i="2"/>
  <c r="D113" i="2"/>
  <c r="I37" i="2"/>
  <c r="D33" i="2"/>
  <c r="D163" i="2"/>
  <c r="S47" i="2"/>
  <c r="I90" i="2"/>
  <c r="D53" i="2"/>
  <c r="D96" i="2"/>
  <c r="D98" i="2"/>
  <c r="S205" i="2"/>
  <c r="D178" i="2"/>
  <c r="I232" i="2"/>
  <c r="I273" i="2"/>
  <c r="D187" i="2"/>
  <c r="N46" i="2"/>
  <c r="I49" i="2"/>
  <c r="D119" i="2"/>
  <c r="N70" i="2"/>
  <c r="D35" i="2"/>
  <c r="D172" i="2"/>
  <c r="I50" i="2"/>
  <c r="D93" i="2"/>
  <c r="I112" i="2"/>
  <c r="S188" i="2"/>
  <c r="D151" i="2"/>
  <c r="AC236" i="2"/>
  <c r="D341" i="2"/>
  <c r="D301" i="2"/>
  <c r="D55" i="2"/>
  <c r="D86" i="2"/>
  <c r="D14" i="2"/>
  <c r="X90" i="2"/>
  <c r="N65" i="2"/>
  <c r="I78" i="2"/>
  <c r="D82" i="2"/>
  <c r="N12" i="2"/>
  <c r="N165" i="2"/>
  <c r="D143" i="2"/>
  <c r="D152" i="2"/>
  <c r="D236" i="2"/>
  <c r="D225" i="2"/>
  <c r="D193" i="2"/>
  <c r="D239" i="2"/>
  <c r="N183" i="2"/>
  <c r="S165" i="2"/>
  <c r="N266" i="5"/>
  <c r="L264" i="2" s="1"/>
  <c r="G266" i="5"/>
  <c r="N310" i="5"/>
  <c r="L308" i="2" s="1"/>
  <c r="I308" i="2" s="1"/>
  <c r="G310" i="5"/>
  <c r="N44" i="5"/>
  <c r="L42" i="2" s="1"/>
  <c r="I42" i="2" s="1"/>
  <c r="G44" i="5"/>
  <c r="N122" i="5"/>
  <c r="L120" i="2" s="1"/>
  <c r="I120" i="2" s="1"/>
  <c r="G122" i="5"/>
  <c r="D40" i="2"/>
  <c r="N24" i="2"/>
  <c r="D46" i="2"/>
  <c r="D125" i="2"/>
  <c r="I81" i="2"/>
  <c r="AC165" i="2"/>
  <c r="D131" i="2"/>
  <c r="D74" i="2"/>
  <c r="X36" i="2"/>
  <c r="O10" i="2"/>
  <c r="I96" i="2"/>
  <c r="D126" i="2"/>
  <c r="I133" i="2"/>
  <c r="AC47" i="2"/>
  <c r="D168" i="2"/>
  <c r="D61" i="2"/>
  <c r="D97" i="2"/>
  <c r="I159" i="2"/>
  <c r="S132" i="2"/>
  <c r="D106" i="2"/>
  <c r="D144" i="2"/>
  <c r="I237" i="2"/>
  <c r="I238" i="2"/>
  <c r="D153" i="2"/>
  <c r="I324" i="2"/>
  <c r="D284" i="2"/>
  <c r="D349" i="2"/>
  <c r="D347" i="2"/>
  <c r="N199" i="2"/>
  <c r="D60" i="2"/>
  <c r="I14" i="2"/>
  <c r="I17" i="2"/>
  <c r="I65" i="2"/>
  <c r="S177" i="2"/>
  <c r="D145" i="2"/>
  <c r="I209" i="2"/>
  <c r="D206" i="2"/>
  <c r="D155" i="2"/>
  <c r="N315" i="2"/>
  <c r="D289" i="2"/>
  <c r="X188" i="2"/>
  <c r="I316" i="2"/>
  <c r="J113" i="5"/>
  <c r="R113" i="5" s="1"/>
  <c r="AF111" i="2" s="1"/>
  <c r="AC111" i="2" s="1"/>
  <c r="Q113" i="5"/>
  <c r="AA111" i="2" s="1"/>
  <c r="H80" i="5"/>
  <c r="O80" i="5"/>
  <c r="Q78" i="2" s="1"/>
  <c r="N78" i="2" s="1"/>
  <c r="O90" i="5"/>
  <c r="Q88" i="2" s="1"/>
  <c r="H90" i="5"/>
  <c r="H112" i="5"/>
  <c r="O112" i="5"/>
  <c r="Q110" i="2" s="1"/>
  <c r="N110" i="2" s="1"/>
  <c r="N73" i="2"/>
  <c r="N118" i="2"/>
  <c r="I122" i="2"/>
  <c r="N53" i="2"/>
  <c r="E10" i="2"/>
  <c r="D47" i="2"/>
  <c r="N66" i="2"/>
  <c r="I60" i="2"/>
  <c r="D104" i="2"/>
  <c r="D171" i="2"/>
  <c r="N111" i="2"/>
  <c r="I105" i="2"/>
  <c r="D146" i="2"/>
  <c r="D271" i="2"/>
  <c r="D232" i="2"/>
  <c r="D201" i="2"/>
  <c r="X111" i="2"/>
  <c r="I177" i="2"/>
  <c r="D157" i="2"/>
  <c r="D205" i="2"/>
  <c r="D297" i="2"/>
  <c r="X236" i="2"/>
  <c r="D161" i="2"/>
  <c r="D226" i="2"/>
  <c r="S315" i="2"/>
  <c r="N71" i="2"/>
  <c r="D12" i="2"/>
  <c r="D32" i="2"/>
  <c r="D57" i="2"/>
  <c r="D213" i="2"/>
  <c r="D79" i="2"/>
  <c r="I29" i="2"/>
  <c r="I23" i="2"/>
  <c r="N28" i="2"/>
  <c r="I66" i="2"/>
  <c r="D29" i="2"/>
  <c r="D115" i="2"/>
  <c r="D182" i="2"/>
  <c r="D184" i="2"/>
  <c r="D167" i="2"/>
  <c r="D214" i="2"/>
  <c r="I164" i="2"/>
  <c r="D272" i="2"/>
  <c r="D259" i="2"/>
  <c r="D317" i="2"/>
  <c r="D350" i="2"/>
  <c r="D252" i="2"/>
  <c r="D344" i="2"/>
  <c r="D321" i="2"/>
  <c r="D254" i="2"/>
  <c r="D323" i="2"/>
  <c r="D316" i="2"/>
  <c r="D295" i="2"/>
  <c r="I240" i="2"/>
  <c r="I271" i="2"/>
  <c r="D260" i="2"/>
  <c r="D216" i="2"/>
  <c r="D296" i="2"/>
  <c r="D283" i="2"/>
  <c r="I343" i="2"/>
  <c r="O269" i="5"/>
  <c r="Q267" i="2" s="1"/>
  <c r="N267" i="2" s="1"/>
  <c r="H269" i="5"/>
  <c r="P60" i="5"/>
  <c r="V58" i="2" s="1"/>
  <c r="S58" i="2" s="1"/>
  <c r="I60" i="5"/>
  <c r="O82" i="5"/>
  <c r="Q80" i="2" s="1"/>
  <c r="N80" i="2" s="1"/>
  <c r="H82" i="5"/>
  <c r="D343" i="2"/>
  <c r="O14" i="5"/>
  <c r="Q12" i="2" s="1"/>
  <c r="H14" i="5"/>
  <c r="O42" i="5"/>
  <c r="Q40" i="2" s="1"/>
  <c r="N40" i="2" s="1"/>
  <c r="H42" i="5"/>
  <c r="P217" i="5"/>
  <c r="V215" i="2" s="1"/>
  <c r="S215" i="2" s="1"/>
  <c r="I217" i="5"/>
  <c r="D331" i="2"/>
  <c r="D324" i="2"/>
  <c r="N121" i="5"/>
  <c r="L119" i="2" s="1"/>
  <c r="G121" i="5"/>
  <c r="N28" i="5"/>
  <c r="L26" i="2" s="1"/>
  <c r="I26" i="2" s="1"/>
  <c r="G28" i="5"/>
  <c r="O32" i="5"/>
  <c r="Q30" i="2" s="1"/>
  <c r="H32" i="5"/>
  <c r="I126" i="2"/>
  <c r="D204" i="2"/>
  <c r="D199" i="2"/>
  <c r="I117" i="2"/>
  <c r="D191" i="2"/>
  <c r="D114" i="2"/>
  <c r="X165" i="2"/>
  <c r="D147" i="2"/>
  <c r="D156" i="2"/>
  <c r="D265" i="2"/>
  <c r="D227" i="2"/>
  <c r="D320" i="2"/>
  <c r="D306" i="2"/>
  <c r="D333" i="2"/>
  <c r="D277" i="2"/>
  <c r="D282" i="2"/>
  <c r="D222" i="2"/>
  <c r="D291" i="2"/>
  <c r="N58" i="5"/>
  <c r="L56" i="2" s="1"/>
  <c r="I56" i="2" s="1"/>
  <c r="G58" i="5"/>
  <c r="P26" i="5"/>
  <c r="V24" i="2" s="1"/>
  <c r="I26" i="5"/>
  <c r="O16" i="5"/>
  <c r="Q14" i="2" s="1"/>
  <c r="N14" i="2" s="1"/>
  <c r="H16" i="5"/>
  <c r="O39" i="5"/>
  <c r="Q37" i="2" s="1"/>
  <c r="H39" i="5"/>
  <c r="I321" i="2"/>
  <c r="D351" i="2"/>
  <c r="N50" i="5"/>
  <c r="L48" i="2" s="1"/>
  <c r="I48" i="2" s="1"/>
  <c r="G50" i="5"/>
  <c r="S44" i="2"/>
  <c r="D267" i="2"/>
  <c r="D244" i="2"/>
  <c r="D290" i="2"/>
  <c r="D270" i="2"/>
  <c r="D339" i="2"/>
  <c r="D332" i="2"/>
  <c r="D311" i="2"/>
  <c r="O48" i="5"/>
  <c r="Q46" i="2" s="1"/>
  <c r="H48" i="5"/>
  <c r="H76" i="5"/>
  <c r="O76" i="5"/>
  <c r="Q74" i="2" s="1"/>
  <c r="I40" i="2"/>
  <c r="N249" i="5"/>
  <c r="L247" i="2" s="1"/>
  <c r="I247" i="2" s="1"/>
  <c r="G249" i="5"/>
  <c r="Q11" i="4"/>
  <c r="J11" i="4"/>
  <c r="R11" i="4" s="1"/>
  <c r="S236" i="2"/>
  <c r="D298" i="2"/>
  <c r="D230" i="2"/>
  <c r="D337" i="2"/>
  <c r="D299" i="2"/>
  <c r="N308" i="5"/>
  <c r="L306" i="2" s="1"/>
  <c r="I306" i="2" s="1"/>
  <c r="G308" i="5"/>
  <c r="P40" i="5"/>
  <c r="V38" i="2" s="1"/>
  <c r="S38" i="2" s="1"/>
  <c r="I40" i="5"/>
  <c r="O273" i="5"/>
  <c r="Q271" i="2" s="1"/>
  <c r="N271" i="2" s="1"/>
  <c r="H273" i="5"/>
  <c r="G329" i="5"/>
  <c r="N329" i="5"/>
  <c r="L327" i="2" s="1"/>
  <c r="I327" i="2" s="1"/>
  <c r="D313" i="2"/>
  <c r="D312" i="2"/>
  <c r="H111" i="5"/>
  <c r="O111" i="5"/>
  <c r="Q109" i="2" s="1"/>
  <c r="N109" i="2" s="1"/>
  <c r="N233" i="5"/>
  <c r="L231" i="2" s="1"/>
  <c r="I231" i="2" s="1"/>
  <c r="G233" i="5"/>
  <c r="G257" i="5"/>
  <c r="N257" i="5"/>
  <c r="L255" i="2" s="1"/>
  <c r="G208" i="5"/>
  <c r="N208" i="5"/>
  <c r="L206" i="2" s="1"/>
  <c r="G323" i="5"/>
  <c r="N323" i="5"/>
  <c r="L321" i="2" s="1"/>
  <c r="D285" i="2"/>
  <c r="D238" i="2"/>
  <c r="D281" i="2"/>
  <c r="I347" i="2"/>
  <c r="D300" i="2"/>
  <c r="H96" i="5"/>
  <c r="O96" i="5"/>
  <c r="Q94" i="2" s="1"/>
  <c r="O201" i="5"/>
  <c r="Q199" i="2" s="1"/>
  <c r="H201" i="5"/>
  <c r="G240" i="5"/>
  <c r="N240" i="5"/>
  <c r="L238" i="2" s="1"/>
  <c r="D194" i="2"/>
  <c r="D280" i="2"/>
  <c r="I264" i="2"/>
  <c r="D247" i="2"/>
  <c r="D334" i="2"/>
  <c r="I315" i="2"/>
  <c r="D352" i="2"/>
  <c r="G154" i="5"/>
  <c r="N154" i="5"/>
  <c r="L152" i="2" s="1"/>
  <c r="I152" i="2" s="1"/>
  <c r="N91" i="5"/>
  <c r="L89" i="2" s="1"/>
  <c r="I89" i="2" s="1"/>
  <c r="G91" i="5"/>
  <c r="N17" i="2"/>
  <c r="D56" i="2"/>
  <c r="D166" i="2"/>
  <c r="N37" i="2"/>
  <c r="D196" i="2"/>
  <c r="D30" i="2"/>
  <c r="I46" i="2"/>
  <c r="D71" i="2"/>
  <c r="I15" i="2"/>
  <c r="I21" i="2"/>
  <c r="I18" i="2"/>
  <c r="S66" i="2"/>
  <c r="D133" i="2"/>
  <c r="D135" i="2"/>
  <c r="D110" i="2"/>
  <c r="D81" i="2"/>
  <c r="D107" i="2"/>
  <c r="S55" i="2"/>
  <c r="X55" i="2"/>
  <c r="I141" i="2"/>
  <c r="I206" i="2"/>
  <c r="D240" i="2"/>
  <c r="D209" i="2"/>
  <c r="D223" i="2"/>
  <c r="D154" i="2"/>
  <c r="D255" i="2"/>
  <c r="D215" i="2"/>
  <c r="D248" i="2"/>
  <c r="D293" i="2"/>
  <c r="D326" i="2"/>
  <c r="N305" i="2"/>
  <c r="D348" i="2"/>
  <c r="D327" i="2"/>
  <c r="O145" i="5"/>
  <c r="Q143" i="2" s="1"/>
  <c r="N143" i="2" s="1"/>
  <c r="H145" i="5"/>
  <c r="O63" i="5"/>
  <c r="Q61" i="2" s="1"/>
  <c r="N61" i="2" s="1"/>
  <c r="H63" i="5"/>
  <c r="G65" i="5"/>
  <c r="N65" i="5"/>
  <c r="L63" i="2" s="1"/>
  <c r="Z10" i="2"/>
  <c r="N98" i="5"/>
  <c r="L96" i="2" s="1"/>
  <c r="G98" i="5"/>
  <c r="O70" i="5"/>
  <c r="Q68" i="2" s="1"/>
  <c r="N68" i="2" s="1"/>
  <c r="H70" i="5"/>
  <c r="N97" i="5"/>
  <c r="L95" i="2" s="1"/>
  <c r="I95" i="2" s="1"/>
  <c r="G97" i="5"/>
  <c r="O31" i="5"/>
  <c r="Q29" i="2" s="1"/>
  <c r="N29" i="2" s="1"/>
  <c r="H31" i="5"/>
  <c r="I55" i="2"/>
  <c r="X81" i="2"/>
  <c r="N184" i="2"/>
  <c r="D15" i="2"/>
  <c r="S24" i="2"/>
  <c r="N55" i="2"/>
  <c r="D58" i="2"/>
  <c r="N44" i="2"/>
  <c r="D31" i="2"/>
  <c r="D200" i="2"/>
  <c r="I28" i="2"/>
  <c r="I22" i="2"/>
  <c r="D90" i="2"/>
  <c r="I71" i="2"/>
  <c r="N140" i="2"/>
  <c r="I57" i="2"/>
  <c r="I58" i="2"/>
  <c r="D117" i="2"/>
  <c r="N58" i="2"/>
  <c r="I52" i="2"/>
  <c r="I94" i="2"/>
  <c r="I157" i="2"/>
  <c r="D183" i="2"/>
  <c r="D164" i="2"/>
  <c r="D179" i="2"/>
  <c r="D148" i="2"/>
  <c r="D279" i="2"/>
  <c r="D169" i="2"/>
  <c r="D256" i="2"/>
  <c r="D249" i="2"/>
  <c r="D325" i="2"/>
  <c r="I267" i="2"/>
  <c r="D246" i="2"/>
  <c r="D315" i="2"/>
  <c r="D308" i="2"/>
  <c r="N74" i="5"/>
  <c r="L72" i="2" s="1"/>
  <c r="I72" i="2" s="1"/>
  <c r="G74" i="5"/>
  <c r="N171" i="5"/>
  <c r="L169" i="2" s="1"/>
  <c r="I169" i="2" s="1"/>
  <c r="G171" i="5"/>
  <c r="O120" i="5"/>
  <c r="Q118" i="2" s="1"/>
  <c r="H120" i="5"/>
  <c r="U10" i="2"/>
  <c r="D294" i="2"/>
  <c r="D231" i="2"/>
  <c r="D202" i="2"/>
  <c r="D292" i="2"/>
  <c r="D336" i="2"/>
  <c r="D257" i="2"/>
  <c r="D250" i="2"/>
  <c r="I255" i="2"/>
  <c r="I335" i="2"/>
  <c r="N95" i="5"/>
  <c r="L93" i="2" s="1"/>
  <c r="I93" i="2" s="1"/>
  <c r="G95" i="5"/>
  <c r="H11" i="3"/>
  <c r="U11" i="3"/>
  <c r="M11" i="3"/>
  <c r="J57" i="5"/>
  <c r="R57" i="5" s="1"/>
  <c r="AF55" i="2" s="1"/>
  <c r="AC55" i="2" s="1"/>
  <c r="Q57" i="5"/>
  <c r="AA55" i="2" s="1"/>
  <c r="H15" i="5"/>
  <c r="O15" i="5"/>
  <c r="Q13" i="2" s="1"/>
  <c r="N13" i="2" s="1"/>
  <c r="K10" i="2"/>
  <c r="N18" i="5"/>
  <c r="L16" i="2" s="1"/>
  <c r="I16" i="2" s="1"/>
  <c r="G18" i="5"/>
  <c r="D109" i="2"/>
  <c r="D99" i="2"/>
  <c r="D80" i="2"/>
  <c r="X66" i="2"/>
  <c r="D38" i="2"/>
  <c r="D63" i="2"/>
  <c r="I13" i="2"/>
  <c r="I38" i="2"/>
  <c r="D111" i="2"/>
  <c r="I24" i="2"/>
  <c r="I79" i="2"/>
  <c r="D174" i="2"/>
  <c r="I63" i="2"/>
  <c r="N94" i="2"/>
  <c r="N57" i="2"/>
  <c r="I221" i="2"/>
  <c r="I108" i="2"/>
  <c r="D124" i="2"/>
  <c r="D137" i="2"/>
  <c r="D21" i="2"/>
  <c r="D105" i="2"/>
  <c r="S57" i="2"/>
  <c r="AC100" i="2"/>
  <c r="I135" i="2"/>
  <c r="X100" i="2"/>
  <c r="I137" i="2"/>
  <c r="D229" i="2"/>
  <c r="I140" i="2"/>
  <c r="I149" i="2"/>
  <c r="N215" i="2"/>
  <c r="D162" i="2"/>
  <c r="D258" i="2"/>
  <c r="D251" i="2"/>
  <c r="D310" i="2"/>
  <c r="D305" i="2"/>
  <c r="D328" i="2"/>
  <c r="D342" i="2"/>
  <c r="D335" i="2"/>
  <c r="O88" i="5"/>
  <c r="Q86" i="2" s="1"/>
  <c r="N86" i="2" s="1"/>
  <c r="H88" i="5"/>
  <c r="N87" i="5"/>
  <c r="L85" i="2" s="1"/>
  <c r="I85" i="2" s="1"/>
  <c r="G87" i="5"/>
  <c r="N52" i="5"/>
  <c r="L50" i="2" s="1"/>
  <c r="G52" i="5"/>
  <c r="F10" i="2"/>
  <c r="I111" i="5" l="1"/>
  <c r="P111" i="5"/>
  <c r="V109" i="2" s="1"/>
  <c r="S109" i="2" s="1"/>
  <c r="Q26" i="5"/>
  <c r="AA24" i="2" s="1"/>
  <c r="X24" i="2" s="1"/>
  <c r="J26" i="5"/>
  <c r="R26" i="5" s="1"/>
  <c r="AF24" i="2" s="1"/>
  <c r="AC24" i="2" s="1"/>
  <c r="O194" i="5"/>
  <c r="Q192" i="2" s="1"/>
  <c r="N192" i="2" s="1"/>
  <c r="H194" i="5"/>
  <c r="P32" i="5"/>
  <c r="V30" i="2" s="1"/>
  <c r="S30" i="2" s="1"/>
  <c r="I32" i="5"/>
  <c r="G344" i="5"/>
  <c r="N344" i="5"/>
  <c r="L342" i="2" s="1"/>
  <c r="I342" i="2" s="1"/>
  <c r="G37" i="5"/>
  <c r="N37" i="5"/>
  <c r="L35" i="2" s="1"/>
  <c r="I35" i="2" s="1"/>
  <c r="O95" i="5"/>
  <c r="Q93" i="2" s="1"/>
  <c r="N93" i="2" s="1"/>
  <c r="H95" i="5"/>
  <c r="O154" i="5"/>
  <c r="Q152" i="2" s="1"/>
  <c r="N152" i="2" s="1"/>
  <c r="H154" i="5"/>
  <c r="P192" i="5"/>
  <c r="V190" i="2" s="1"/>
  <c r="S190" i="2" s="1"/>
  <c r="I192" i="5"/>
  <c r="P17" i="5"/>
  <c r="V15" i="2" s="1"/>
  <c r="S15" i="2" s="1"/>
  <c r="I17" i="5"/>
  <c r="N193" i="5"/>
  <c r="L191" i="2" s="1"/>
  <c r="I191" i="2" s="1"/>
  <c r="G193" i="5"/>
  <c r="P269" i="5"/>
  <c r="V267" i="2" s="1"/>
  <c r="S267" i="2" s="1"/>
  <c r="I269" i="5"/>
  <c r="O300" i="5"/>
  <c r="Q298" i="2" s="1"/>
  <c r="N298" i="2" s="1"/>
  <c r="H300" i="5"/>
  <c r="N204" i="5"/>
  <c r="L202" i="2" s="1"/>
  <c r="I202" i="2" s="1"/>
  <c r="G204" i="5"/>
  <c r="N209" i="5"/>
  <c r="L207" i="2" s="1"/>
  <c r="I207" i="2" s="1"/>
  <c r="G209" i="5"/>
  <c r="P145" i="5"/>
  <c r="V143" i="2" s="1"/>
  <c r="S143" i="2" s="1"/>
  <c r="I145" i="5"/>
  <c r="N191" i="5"/>
  <c r="L189" i="2" s="1"/>
  <c r="I189" i="2" s="1"/>
  <c r="G191" i="5"/>
  <c r="Q67" i="5"/>
  <c r="AA65" i="2" s="1"/>
  <c r="X65" i="2" s="1"/>
  <c r="J67" i="5"/>
  <c r="R67" i="5" s="1"/>
  <c r="AF65" i="2" s="1"/>
  <c r="AC65" i="2" s="1"/>
  <c r="N306" i="5"/>
  <c r="L304" i="2" s="1"/>
  <c r="I304" i="2" s="1"/>
  <c r="G306" i="5"/>
  <c r="P349" i="5"/>
  <c r="V347" i="2" s="1"/>
  <c r="S347" i="2" s="1"/>
  <c r="I349" i="5"/>
  <c r="N243" i="5"/>
  <c r="L241" i="2" s="1"/>
  <c r="I241" i="2" s="1"/>
  <c r="G243" i="5"/>
  <c r="G324" i="5"/>
  <c r="N324" i="5"/>
  <c r="L322" i="2" s="1"/>
  <c r="I322" i="2" s="1"/>
  <c r="H166" i="5"/>
  <c r="O166" i="5"/>
  <c r="Q164" i="2" s="1"/>
  <c r="N164" i="2" s="1"/>
  <c r="N274" i="5"/>
  <c r="L272" i="2" s="1"/>
  <c r="I272" i="2" s="1"/>
  <c r="G274" i="5"/>
  <c r="O315" i="5"/>
  <c r="Q313" i="2" s="1"/>
  <c r="N313" i="2" s="1"/>
  <c r="H315" i="5"/>
  <c r="V11" i="3"/>
  <c r="I11" i="3"/>
  <c r="N11" i="3"/>
  <c r="O329" i="5"/>
  <c r="Q327" i="2" s="1"/>
  <c r="N327" i="2" s="1"/>
  <c r="H329" i="5"/>
  <c r="H302" i="5"/>
  <c r="O302" i="5"/>
  <c r="Q300" i="2" s="1"/>
  <c r="N300" i="2" s="1"/>
  <c r="G313" i="5"/>
  <c r="N313" i="5"/>
  <c r="L311" i="2" s="1"/>
  <c r="I311" i="2" s="1"/>
  <c r="G165" i="5"/>
  <c r="N165" i="5"/>
  <c r="L163" i="2" s="1"/>
  <c r="I163" i="2" s="1"/>
  <c r="N248" i="5"/>
  <c r="L246" i="2" s="1"/>
  <c r="I246" i="2" s="1"/>
  <c r="G248" i="5"/>
  <c r="H44" i="5"/>
  <c r="O44" i="5"/>
  <c r="Q42" i="2" s="1"/>
  <c r="N42" i="2" s="1"/>
  <c r="P73" i="5"/>
  <c r="V71" i="2" s="1"/>
  <c r="S71" i="2" s="1"/>
  <c r="I73" i="5"/>
  <c r="I82" i="5"/>
  <c r="P82" i="5"/>
  <c r="V80" i="2" s="1"/>
  <c r="S80" i="2" s="1"/>
  <c r="P90" i="5"/>
  <c r="V88" i="2" s="1"/>
  <c r="S88" i="2" s="1"/>
  <c r="I90" i="5"/>
  <c r="H246" i="5"/>
  <c r="O246" i="5"/>
  <c r="Q244" i="2" s="1"/>
  <c r="N244" i="2" s="1"/>
  <c r="O337" i="5"/>
  <c r="Q335" i="2" s="1"/>
  <c r="N335" i="2" s="1"/>
  <c r="H337" i="5"/>
  <c r="J217" i="5"/>
  <c r="R217" i="5" s="1"/>
  <c r="AF215" i="2" s="1"/>
  <c r="AC215" i="2" s="1"/>
  <c r="Q217" i="5"/>
  <c r="AA215" i="2" s="1"/>
  <c r="X215" i="2" s="1"/>
  <c r="P118" i="5"/>
  <c r="V116" i="2" s="1"/>
  <c r="S116" i="2" s="1"/>
  <c r="I118" i="5"/>
  <c r="P112" i="5"/>
  <c r="V110" i="2" s="1"/>
  <c r="S110" i="2" s="1"/>
  <c r="I112" i="5"/>
  <c r="G131" i="5"/>
  <c r="N131" i="5"/>
  <c r="L129" i="2" s="1"/>
  <c r="I129" i="2" s="1"/>
  <c r="H97" i="5"/>
  <c r="O97" i="5"/>
  <c r="Q95" i="2" s="1"/>
  <c r="N95" i="2" s="1"/>
  <c r="P201" i="5"/>
  <c r="V199" i="2" s="1"/>
  <c r="S199" i="2" s="1"/>
  <c r="I201" i="5"/>
  <c r="N348" i="5"/>
  <c r="L346" i="2" s="1"/>
  <c r="I346" i="2" s="1"/>
  <c r="G348" i="5"/>
  <c r="O178" i="5"/>
  <c r="Q176" i="2" s="1"/>
  <c r="N176" i="2" s="1"/>
  <c r="H178" i="5"/>
  <c r="N341" i="5"/>
  <c r="L339" i="2" s="1"/>
  <c r="I339" i="2" s="1"/>
  <c r="G341" i="5"/>
  <c r="G213" i="5"/>
  <c r="N213" i="5"/>
  <c r="L211" i="2" s="1"/>
  <c r="I211" i="2" s="1"/>
  <c r="G289" i="5"/>
  <c r="N289" i="5"/>
  <c r="L287" i="2" s="1"/>
  <c r="I287" i="2" s="1"/>
  <c r="P96" i="5"/>
  <c r="V94" i="2" s="1"/>
  <c r="S94" i="2" s="1"/>
  <c r="I96" i="5"/>
  <c r="O233" i="5"/>
  <c r="Q231" i="2" s="1"/>
  <c r="N231" i="2" s="1"/>
  <c r="H233" i="5"/>
  <c r="Q40" i="5"/>
  <c r="AA38" i="2" s="1"/>
  <c r="X38" i="2" s="1"/>
  <c r="J40" i="5"/>
  <c r="R40" i="5" s="1"/>
  <c r="AF38" i="2" s="1"/>
  <c r="AC38" i="2" s="1"/>
  <c r="O122" i="5"/>
  <c r="Q120" i="2" s="1"/>
  <c r="N120" i="2" s="1"/>
  <c r="H122" i="5"/>
  <c r="P16" i="5"/>
  <c r="V14" i="2" s="1"/>
  <c r="S14" i="2" s="1"/>
  <c r="I16" i="5"/>
  <c r="H240" i="5"/>
  <c r="O240" i="5"/>
  <c r="Q238" i="2" s="1"/>
  <c r="N238" i="2" s="1"/>
  <c r="O257" i="5"/>
  <c r="Q255" i="2" s="1"/>
  <c r="N255" i="2" s="1"/>
  <c r="H257" i="5"/>
  <c r="O50" i="5"/>
  <c r="Q48" i="2" s="1"/>
  <c r="N48" i="2" s="1"/>
  <c r="H50" i="5"/>
  <c r="G253" i="5"/>
  <c r="N253" i="5"/>
  <c r="L251" i="2" s="1"/>
  <c r="I251" i="2" s="1"/>
  <c r="N251" i="5"/>
  <c r="L249" i="2" s="1"/>
  <c r="I249" i="2" s="1"/>
  <c r="G251" i="5"/>
  <c r="G328" i="5"/>
  <c r="N328" i="5"/>
  <c r="L326" i="2" s="1"/>
  <c r="I326" i="2" s="1"/>
  <c r="H110" i="5"/>
  <c r="O110" i="5"/>
  <c r="Q108" i="2" s="1"/>
  <c r="N108" i="2" s="1"/>
  <c r="G335" i="5"/>
  <c r="N335" i="5"/>
  <c r="L333" i="2" s="1"/>
  <c r="I333" i="2" s="1"/>
  <c r="H163" i="5"/>
  <c r="O163" i="5"/>
  <c r="Q161" i="2" s="1"/>
  <c r="N161" i="2" s="1"/>
  <c r="Q152" i="5"/>
  <c r="AA150" i="2" s="1"/>
  <c r="X150" i="2" s="1"/>
  <c r="J152" i="5"/>
  <c r="R152" i="5" s="1"/>
  <c r="AF150" i="2" s="1"/>
  <c r="AC150" i="2" s="1"/>
  <c r="H182" i="5"/>
  <c r="O182" i="5"/>
  <c r="Q180" i="2" s="1"/>
  <c r="N180" i="2" s="1"/>
  <c r="P62" i="5"/>
  <c r="V60" i="2" s="1"/>
  <c r="S60" i="2" s="1"/>
  <c r="I62" i="5"/>
  <c r="G280" i="5"/>
  <c r="N280" i="5"/>
  <c r="L278" i="2" s="1"/>
  <c r="I278" i="2" s="1"/>
  <c r="N71" i="5"/>
  <c r="L69" i="2" s="1"/>
  <c r="I69" i="2" s="1"/>
  <c r="G71" i="5"/>
  <c r="N132" i="5"/>
  <c r="L130" i="2" s="1"/>
  <c r="I130" i="2" s="1"/>
  <c r="G132" i="5"/>
  <c r="G264" i="5"/>
  <c r="N264" i="5"/>
  <c r="L262" i="2" s="1"/>
  <c r="I262" i="2" s="1"/>
  <c r="H100" i="5"/>
  <c r="O100" i="5"/>
  <c r="Q98" i="2" s="1"/>
  <c r="N98" i="2" s="1"/>
  <c r="N236" i="5"/>
  <c r="L234" i="2" s="1"/>
  <c r="I234" i="2" s="1"/>
  <c r="G236" i="5"/>
  <c r="O227" i="5"/>
  <c r="Q225" i="2" s="1"/>
  <c r="N225" i="2" s="1"/>
  <c r="H227" i="5"/>
  <c r="N262" i="5"/>
  <c r="L260" i="2" s="1"/>
  <c r="I260" i="2" s="1"/>
  <c r="G262" i="5"/>
  <c r="G149" i="5"/>
  <c r="N149" i="5"/>
  <c r="L147" i="2" s="1"/>
  <c r="I147" i="2" s="1"/>
  <c r="G330" i="5"/>
  <c r="N330" i="5"/>
  <c r="L328" i="2" s="1"/>
  <c r="I328" i="2" s="1"/>
  <c r="I124" i="5"/>
  <c r="P124" i="5"/>
  <c r="V122" i="2" s="1"/>
  <c r="S122" i="2" s="1"/>
  <c r="O137" i="5"/>
  <c r="Q135" i="2" s="1"/>
  <c r="N135" i="2" s="1"/>
  <c r="H137" i="5"/>
  <c r="I39" i="5"/>
  <c r="P39" i="5"/>
  <c r="V37" i="2" s="1"/>
  <c r="S37" i="2" s="1"/>
  <c r="H321" i="5"/>
  <c r="O321" i="5"/>
  <c r="Q319" i="2" s="1"/>
  <c r="N319" i="2" s="1"/>
  <c r="N125" i="5"/>
  <c r="L123" i="2" s="1"/>
  <c r="I123" i="2" s="1"/>
  <c r="G125" i="5"/>
  <c r="F12" i="5"/>
  <c r="G13" i="5"/>
  <c r="N13" i="5"/>
  <c r="L11" i="2" s="1"/>
  <c r="G22" i="5"/>
  <c r="N22" i="5"/>
  <c r="L20" i="2" s="1"/>
  <c r="I20" i="2" s="1"/>
  <c r="G172" i="5"/>
  <c r="N172" i="5"/>
  <c r="L170" i="2" s="1"/>
  <c r="I170" i="2" s="1"/>
  <c r="P307" i="5"/>
  <c r="V305" i="2" s="1"/>
  <c r="S305" i="2" s="1"/>
  <c r="I307" i="5"/>
  <c r="H206" i="5"/>
  <c r="O206" i="5"/>
  <c r="Q204" i="2" s="1"/>
  <c r="N204" i="2" s="1"/>
  <c r="Q242" i="5"/>
  <c r="AA240" i="2" s="1"/>
  <c r="X240" i="2" s="1"/>
  <c r="J242" i="5"/>
  <c r="R242" i="5" s="1"/>
  <c r="AF240" i="2" s="1"/>
  <c r="AC240" i="2" s="1"/>
  <c r="H195" i="5"/>
  <c r="O195" i="5"/>
  <c r="Q193" i="2" s="1"/>
  <c r="N193" i="2" s="1"/>
  <c r="O107" i="5"/>
  <c r="Q105" i="2" s="1"/>
  <c r="N105" i="2" s="1"/>
  <c r="H107" i="5"/>
  <c r="N252" i="5"/>
  <c r="L250" i="2" s="1"/>
  <c r="I250" i="2" s="1"/>
  <c r="G252" i="5"/>
  <c r="G256" i="5"/>
  <c r="N256" i="5"/>
  <c r="L254" i="2" s="1"/>
  <c r="I254" i="2" s="1"/>
  <c r="G158" i="5"/>
  <c r="N158" i="5"/>
  <c r="L156" i="2" s="1"/>
  <c r="I156" i="2" s="1"/>
  <c r="P144" i="5"/>
  <c r="V142" i="2" s="1"/>
  <c r="S142" i="2" s="1"/>
  <c r="I144" i="5"/>
  <c r="G53" i="5"/>
  <c r="N53" i="5"/>
  <c r="L51" i="2" s="1"/>
  <c r="I51" i="2" s="1"/>
  <c r="H105" i="5"/>
  <c r="O105" i="5"/>
  <c r="Q103" i="2" s="1"/>
  <c r="N103" i="2" s="1"/>
  <c r="G157" i="5"/>
  <c r="N157" i="5"/>
  <c r="L155" i="2" s="1"/>
  <c r="I155" i="2" s="1"/>
  <c r="H198" i="5"/>
  <c r="O198" i="5"/>
  <c r="Q196" i="2" s="1"/>
  <c r="N196" i="2" s="1"/>
  <c r="G212" i="5"/>
  <c r="N212" i="5"/>
  <c r="L210" i="2" s="1"/>
  <c r="I210" i="2" s="1"/>
  <c r="I31" i="5"/>
  <c r="P31" i="5"/>
  <c r="V29" i="2" s="1"/>
  <c r="S29" i="2" s="1"/>
  <c r="O91" i="5"/>
  <c r="Q89" i="2" s="1"/>
  <c r="N89" i="2" s="1"/>
  <c r="H91" i="5"/>
  <c r="I273" i="5"/>
  <c r="P273" i="5"/>
  <c r="V271" i="2" s="1"/>
  <c r="S271" i="2" s="1"/>
  <c r="Q60" i="5"/>
  <c r="AA58" i="2" s="1"/>
  <c r="X58" i="2" s="1"/>
  <c r="J60" i="5"/>
  <c r="R60" i="5" s="1"/>
  <c r="AF58" i="2" s="1"/>
  <c r="AC58" i="2" s="1"/>
  <c r="P185" i="5"/>
  <c r="V183" i="2" s="1"/>
  <c r="S183" i="2" s="1"/>
  <c r="I185" i="5"/>
  <c r="G10" i="2"/>
  <c r="O147" i="5"/>
  <c r="Q145" i="2" s="1"/>
  <c r="N145" i="2" s="1"/>
  <c r="H147" i="5"/>
  <c r="N188" i="5"/>
  <c r="L186" i="2" s="1"/>
  <c r="I186" i="2" s="1"/>
  <c r="G188" i="5"/>
  <c r="N260" i="5"/>
  <c r="L258" i="2" s="1"/>
  <c r="I258" i="2" s="1"/>
  <c r="G260" i="5"/>
  <c r="I281" i="5"/>
  <c r="P281" i="5"/>
  <c r="V279" i="2" s="1"/>
  <c r="S279" i="2" s="1"/>
  <c r="G282" i="5"/>
  <c r="N282" i="5"/>
  <c r="L280" i="2" s="1"/>
  <c r="I280" i="2" s="1"/>
  <c r="G327" i="5"/>
  <c r="N327" i="5"/>
  <c r="L325" i="2" s="1"/>
  <c r="I325" i="2" s="1"/>
  <c r="G156" i="5"/>
  <c r="N156" i="5"/>
  <c r="L154" i="2" s="1"/>
  <c r="I154" i="2" s="1"/>
  <c r="H116" i="5"/>
  <c r="O116" i="5"/>
  <c r="Q114" i="2" s="1"/>
  <c r="N114" i="2" s="1"/>
  <c r="I345" i="5"/>
  <c r="P345" i="5"/>
  <c r="V343" i="2" s="1"/>
  <c r="S343" i="2" s="1"/>
  <c r="G293" i="5"/>
  <c r="N293" i="5"/>
  <c r="L291" i="2" s="1"/>
  <c r="I291" i="2" s="1"/>
  <c r="G189" i="5"/>
  <c r="N189" i="5"/>
  <c r="L187" i="2" s="1"/>
  <c r="I187" i="2" s="1"/>
  <c r="G244" i="5"/>
  <c r="N244" i="5"/>
  <c r="L242" i="2" s="1"/>
  <c r="I242" i="2" s="1"/>
  <c r="G297" i="5"/>
  <c r="N297" i="5"/>
  <c r="L295" i="2" s="1"/>
  <c r="I295" i="2" s="1"/>
  <c r="N268" i="5"/>
  <c r="L266" i="2" s="1"/>
  <c r="I266" i="2" s="1"/>
  <c r="G268" i="5"/>
  <c r="G286" i="5"/>
  <c r="N286" i="5"/>
  <c r="L284" i="2" s="1"/>
  <c r="I284" i="2" s="1"/>
  <c r="N322" i="5"/>
  <c r="L320" i="2" s="1"/>
  <c r="I320" i="2" s="1"/>
  <c r="G322" i="5"/>
  <c r="G325" i="5"/>
  <c r="N325" i="5"/>
  <c r="L323" i="2" s="1"/>
  <c r="I323" i="2" s="1"/>
  <c r="N177" i="5"/>
  <c r="L175" i="2" s="1"/>
  <c r="I175" i="2" s="1"/>
  <c r="G177" i="5"/>
  <c r="G247" i="5"/>
  <c r="N247" i="5"/>
  <c r="L245" i="2" s="1"/>
  <c r="I245" i="2" s="1"/>
  <c r="N277" i="5"/>
  <c r="L275" i="2" s="1"/>
  <c r="I275" i="2" s="1"/>
  <c r="G277" i="5"/>
  <c r="G343" i="5"/>
  <c r="N343" i="5"/>
  <c r="L341" i="2" s="1"/>
  <c r="I341" i="2" s="1"/>
  <c r="H139" i="5"/>
  <c r="O139" i="5"/>
  <c r="Q137" i="2" s="1"/>
  <c r="N137" i="2" s="1"/>
  <c r="N219" i="5"/>
  <c r="L217" i="2" s="1"/>
  <c r="I217" i="2" s="1"/>
  <c r="G219" i="5"/>
  <c r="G304" i="5"/>
  <c r="N304" i="5"/>
  <c r="L302" i="2" s="1"/>
  <c r="I302" i="2" s="1"/>
  <c r="O239" i="5"/>
  <c r="Q237" i="2" s="1"/>
  <c r="N237" i="2" s="1"/>
  <c r="H239" i="5"/>
  <c r="P114" i="5"/>
  <c r="V112" i="2" s="1"/>
  <c r="S112" i="2" s="1"/>
  <c r="I114" i="5"/>
  <c r="Q34" i="5"/>
  <c r="AA32" i="2" s="1"/>
  <c r="X32" i="2" s="1"/>
  <c r="J34" i="5"/>
  <c r="R34" i="5" s="1"/>
  <c r="AF32" i="2" s="1"/>
  <c r="AC32" i="2" s="1"/>
  <c r="N140" i="5"/>
  <c r="L138" i="2" s="1"/>
  <c r="I138" i="2" s="1"/>
  <c r="G140" i="5"/>
  <c r="G347" i="5"/>
  <c r="N347" i="5"/>
  <c r="L345" i="2" s="1"/>
  <c r="I345" i="2" s="1"/>
  <c r="G331" i="5"/>
  <c r="N331" i="5"/>
  <c r="L329" i="2" s="1"/>
  <c r="I329" i="2" s="1"/>
  <c r="N316" i="5"/>
  <c r="L314" i="2" s="1"/>
  <c r="I314" i="2" s="1"/>
  <c r="G316" i="5"/>
  <c r="N220" i="5"/>
  <c r="L218" i="2" s="1"/>
  <c r="I218" i="2" s="1"/>
  <c r="G220" i="5"/>
  <c r="G115" i="5"/>
  <c r="N115" i="5"/>
  <c r="L113" i="2" s="1"/>
  <c r="I113" i="2" s="1"/>
  <c r="H33" i="5"/>
  <c r="O33" i="5"/>
  <c r="Q31" i="2" s="1"/>
  <c r="N31" i="2" s="1"/>
  <c r="G342" i="5"/>
  <c r="N342" i="5"/>
  <c r="L340" i="2" s="1"/>
  <c r="I340" i="2" s="1"/>
  <c r="H52" i="5"/>
  <c r="O52" i="5"/>
  <c r="Q50" i="2" s="1"/>
  <c r="N50" i="2" s="1"/>
  <c r="P70" i="5"/>
  <c r="V68" i="2" s="1"/>
  <c r="S68" i="2" s="1"/>
  <c r="I70" i="5"/>
  <c r="O308" i="5"/>
  <c r="Q306" i="2" s="1"/>
  <c r="N306" i="2" s="1"/>
  <c r="H308" i="5"/>
  <c r="O249" i="5"/>
  <c r="Q247" i="2" s="1"/>
  <c r="N247" i="2" s="1"/>
  <c r="H249" i="5"/>
  <c r="N200" i="5"/>
  <c r="L198" i="2" s="1"/>
  <c r="I198" i="2" s="1"/>
  <c r="G200" i="5"/>
  <c r="G312" i="5"/>
  <c r="N312" i="5"/>
  <c r="L310" i="2" s="1"/>
  <c r="I310" i="2" s="1"/>
  <c r="G305" i="5"/>
  <c r="N305" i="5"/>
  <c r="L303" i="2" s="1"/>
  <c r="I303" i="2" s="1"/>
  <c r="O104" i="5"/>
  <c r="Q102" i="2" s="1"/>
  <c r="N102" i="2" s="1"/>
  <c r="H104" i="5"/>
  <c r="G197" i="5"/>
  <c r="N197" i="5"/>
  <c r="L195" i="2" s="1"/>
  <c r="I195" i="2" s="1"/>
  <c r="I142" i="5"/>
  <c r="P142" i="5"/>
  <c r="V140" i="2" s="1"/>
  <c r="S140" i="2" s="1"/>
  <c r="G181" i="5"/>
  <c r="N181" i="5"/>
  <c r="L179" i="2" s="1"/>
  <c r="I179" i="2" s="1"/>
  <c r="G183" i="5"/>
  <c r="N183" i="5"/>
  <c r="L181" i="2" s="1"/>
  <c r="I181" i="2" s="1"/>
  <c r="N261" i="5"/>
  <c r="L259" i="2" s="1"/>
  <c r="I259" i="2" s="1"/>
  <c r="G261" i="5"/>
  <c r="G299" i="5"/>
  <c r="N299" i="5"/>
  <c r="L297" i="2" s="1"/>
  <c r="I297" i="2" s="1"/>
  <c r="G267" i="5"/>
  <c r="N267" i="5"/>
  <c r="L265" i="2" s="1"/>
  <c r="I265" i="2" s="1"/>
  <c r="G309" i="5"/>
  <c r="N309" i="5"/>
  <c r="L307" i="2" s="1"/>
  <c r="I307" i="2" s="1"/>
  <c r="O58" i="5"/>
  <c r="Q56" i="2" s="1"/>
  <c r="N56" i="2" s="1"/>
  <c r="H58" i="5"/>
  <c r="H28" i="5"/>
  <c r="O28" i="5"/>
  <c r="Q26" i="2" s="1"/>
  <c r="N26" i="2" s="1"/>
  <c r="P42" i="5"/>
  <c r="V40" i="2" s="1"/>
  <c r="S40" i="2" s="1"/>
  <c r="I42" i="5"/>
  <c r="H310" i="5"/>
  <c r="O310" i="5"/>
  <c r="Q308" i="2" s="1"/>
  <c r="N308" i="2" s="1"/>
  <c r="O54" i="5"/>
  <c r="Q52" i="2" s="1"/>
  <c r="N52" i="2" s="1"/>
  <c r="H54" i="5"/>
  <c r="G214" i="5"/>
  <c r="N214" i="5"/>
  <c r="L212" i="2" s="1"/>
  <c r="I212" i="2" s="1"/>
  <c r="G41" i="5"/>
  <c r="N41" i="5"/>
  <c r="L39" i="2" s="1"/>
  <c r="I39" i="2" s="1"/>
  <c r="H35" i="5"/>
  <c r="O35" i="5"/>
  <c r="Q33" i="2" s="1"/>
  <c r="N33" i="2" s="1"/>
  <c r="G353" i="5"/>
  <c r="N353" i="5"/>
  <c r="L351" i="2" s="1"/>
  <c r="I351" i="2" s="1"/>
  <c r="G298" i="5"/>
  <c r="N298" i="5"/>
  <c r="L296" i="2" s="1"/>
  <c r="I296" i="2" s="1"/>
  <c r="H275" i="5"/>
  <c r="O275" i="5"/>
  <c r="Q273" i="2" s="1"/>
  <c r="N273" i="2" s="1"/>
  <c r="Q108" i="5"/>
  <c r="AA106" i="2" s="1"/>
  <c r="X106" i="2" s="1"/>
  <c r="J108" i="5"/>
  <c r="R108" i="5" s="1"/>
  <c r="AF106" i="2" s="1"/>
  <c r="AC106" i="2" s="1"/>
  <c r="G160" i="5"/>
  <c r="N160" i="5"/>
  <c r="L158" i="2" s="1"/>
  <c r="I158" i="2" s="1"/>
  <c r="H119" i="5"/>
  <c r="O119" i="5"/>
  <c r="Q117" i="2" s="1"/>
  <c r="N117" i="2" s="1"/>
  <c r="P66" i="5"/>
  <c r="V64" i="2" s="1"/>
  <c r="S64" i="2" s="1"/>
  <c r="I66" i="5"/>
  <c r="G294" i="5"/>
  <c r="N294" i="5"/>
  <c r="L292" i="2" s="1"/>
  <c r="I292" i="2" s="1"/>
  <c r="G332" i="5"/>
  <c r="N332" i="5"/>
  <c r="L330" i="2" s="1"/>
  <c r="I330" i="2" s="1"/>
  <c r="N77" i="5"/>
  <c r="L75" i="2" s="1"/>
  <c r="I75" i="2" s="1"/>
  <c r="G77" i="5"/>
  <c r="O136" i="5"/>
  <c r="Q134" i="2" s="1"/>
  <c r="N134" i="2" s="1"/>
  <c r="H136" i="5"/>
  <c r="N225" i="5"/>
  <c r="L223" i="2" s="1"/>
  <c r="I223" i="2" s="1"/>
  <c r="G225" i="5"/>
  <c r="G173" i="5"/>
  <c r="N173" i="5"/>
  <c r="L171" i="2" s="1"/>
  <c r="I171" i="2" s="1"/>
  <c r="H135" i="5"/>
  <c r="O135" i="5"/>
  <c r="Q133" i="2" s="1"/>
  <c r="N133" i="2" s="1"/>
  <c r="P202" i="5"/>
  <c r="V200" i="2" s="1"/>
  <c r="S200" i="2" s="1"/>
  <c r="I202" i="5"/>
  <c r="G288" i="5"/>
  <c r="N288" i="5"/>
  <c r="L286" i="2" s="1"/>
  <c r="I286" i="2" s="1"/>
  <c r="N130" i="5"/>
  <c r="L128" i="2" s="1"/>
  <c r="I128" i="2" s="1"/>
  <c r="G130" i="5"/>
  <c r="G320" i="5"/>
  <c r="N320" i="5"/>
  <c r="L318" i="2" s="1"/>
  <c r="I318" i="2" s="1"/>
  <c r="G350" i="5"/>
  <c r="N350" i="5"/>
  <c r="L348" i="2" s="1"/>
  <c r="I348" i="2" s="1"/>
  <c r="O18" i="5"/>
  <c r="Q16" i="2" s="1"/>
  <c r="N16" i="2" s="1"/>
  <c r="H18" i="5"/>
  <c r="H87" i="5"/>
  <c r="O87" i="5"/>
  <c r="Q85" i="2" s="1"/>
  <c r="N85" i="2" s="1"/>
  <c r="G221" i="5"/>
  <c r="N221" i="5"/>
  <c r="L219" i="2" s="1"/>
  <c r="I219" i="2" s="1"/>
  <c r="N79" i="5"/>
  <c r="L77" i="2" s="1"/>
  <c r="I77" i="2" s="1"/>
  <c r="G79" i="5"/>
  <c r="O250" i="5"/>
  <c r="Q248" i="2" s="1"/>
  <c r="N248" i="2" s="1"/>
  <c r="H250" i="5"/>
  <c r="G61" i="5"/>
  <c r="N61" i="5"/>
  <c r="L59" i="2" s="1"/>
  <c r="I59" i="2" s="1"/>
  <c r="O121" i="5"/>
  <c r="Q119" i="2" s="1"/>
  <c r="N119" i="2" s="1"/>
  <c r="H121" i="5"/>
  <c r="I14" i="5"/>
  <c r="P14" i="5"/>
  <c r="V12" i="2" s="1"/>
  <c r="S12" i="2" s="1"/>
  <c r="D11" i="2"/>
  <c r="D10" i="2" s="1"/>
  <c r="G210" i="5"/>
  <c r="N210" i="5"/>
  <c r="L208" i="2" s="1"/>
  <c r="I208" i="2" s="1"/>
  <c r="N231" i="5"/>
  <c r="L229" i="2" s="1"/>
  <c r="I229" i="2" s="1"/>
  <c r="G231" i="5"/>
  <c r="O43" i="5"/>
  <c r="Q41" i="2" s="1"/>
  <c r="N41" i="2" s="1"/>
  <c r="H43" i="5"/>
  <c r="N175" i="5"/>
  <c r="L173" i="2" s="1"/>
  <c r="I173" i="2" s="1"/>
  <c r="G175" i="5"/>
  <c r="N224" i="5"/>
  <c r="L222" i="2" s="1"/>
  <c r="I222" i="2" s="1"/>
  <c r="G224" i="5"/>
  <c r="P186" i="5"/>
  <c r="V184" i="2" s="1"/>
  <c r="S184" i="2" s="1"/>
  <c r="I186" i="5"/>
  <c r="O259" i="5"/>
  <c r="Q257" i="2" s="1"/>
  <c r="N257" i="2" s="1"/>
  <c r="H259" i="5"/>
  <c r="O24" i="5"/>
  <c r="Q22" i="2" s="1"/>
  <c r="N22" i="2" s="1"/>
  <c r="H24" i="5"/>
  <c r="G291" i="5"/>
  <c r="N291" i="5"/>
  <c r="L289" i="2" s="1"/>
  <c r="I289" i="2" s="1"/>
  <c r="N295" i="5"/>
  <c r="L293" i="2" s="1"/>
  <c r="I293" i="2" s="1"/>
  <c r="G295" i="5"/>
  <c r="G265" i="5"/>
  <c r="N265" i="5"/>
  <c r="L263" i="2" s="1"/>
  <c r="I263" i="2" s="1"/>
  <c r="H103" i="5"/>
  <c r="O103" i="5"/>
  <c r="Q101" i="2" s="1"/>
  <c r="N101" i="2" s="1"/>
  <c r="H84" i="5"/>
  <c r="O84" i="5"/>
  <c r="Q82" i="2" s="1"/>
  <c r="N82" i="2" s="1"/>
  <c r="N311" i="5"/>
  <c r="L309" i="2" s="1"/>
  <c r="I309" i="2" s="1"/>
  <c r="G311" i="5"/>
  <c r="G263" i="5"/>
  <c r="N263" i="5"/>
  <c r="L261" i="2" s="1"/>
  <c r="I261" i="2" s="1"/>
  <c r="G133" i="5"/>
  <c r="N133" i="5"/>
  <c r="L131" i="2" s="1"/>
  <c r="I131" i="2" s="1"/>
  <c r="N187" i="5"/>
  <c r="L185" i="2" s="1"/>
  <c r="I185" i="2" s="1"/>
  <c r="G187" i="5"/>
  <c r="I230" i="5"/>
  <c r="P230" i="5"/>
  <c r="V228" i="2" s="1"/>
  <c r="S228" i="2" s="1"/>
  <c r="G218" i="5"/>
  <c r="N218" i="5"/>
  <c r="L216" i="2" s="1"/>
  <c r="I216" i="2" s="1"/>
  <c r="O266" i="5"/>
  <c r="Q264" i="2" s="1"/>
  <c r="N264" i="2" s="1"/>
  <c r="H266" i="5"/>
  <c r="I55" i="5"/>
  <c r="P55" i="5"/>
  <c r="V53" i="2" s="1"/>
  <c r="S53" i="2" s="1"/>
  <c r="N314" i="5"/>
  <c r="L312" i="2" s="1"/>
  <c r="I312" i="2" s="1"/>
  <c r="G314" i="5"/>
  <c r="N333" i="5"/>
  <c r="L331" i="2" s="1"/>
  <c r="I331" i="2" s="1"/>
  <c r="G333" i="5"/>
  <c r="G229" i="5"/>
  <c r="N229" i="5"/>
  <c r="L227" i="2" s="1"/>
  <c r="I227" i="2" s="1"/>
  <c r="N340" i="5"/>
  <c r="L338" i="2" s="1"/>
  <c r="I338" i="2" s="1"/>
  <c r="G340" i="5"/>
  <c r="O51" i="5"/>
  <c r="Q49" i="2" s="1"/>
  <c r="N49" i="2" s="1"/>
  <c r="H51" i="5"/>
  <c r="N203" i="5"/>
  <c r="L201" i="2" s="1"/>
  <c r="I201" i="2" s="1"/>
  <c r="G203" i="5"/>
  <c r="G93" i="5"/>
  <c r="N93" i="5"/>
  <c r="L91" i="2" s="1"/>
  <c r="I91" i="2" s="1"/>
  <c r="O151" i="5"/>
  <c r="Q149" i="2" s="1"/>
  <c r="N149" i="2" s="1"/>
  <c r="H151" i="5"/>
  <c r="N285" i="5"/>
  <c r="L283" i="2" s="1"/>
  <c r="I283" i="2" s="1"/>
  <c r="G285" i="5"/>
  <c r="N255" i="5"/>
  <c r="L253" i="2" s="1"/>
  <c r="I253" i="2" s="1"/>
  <c r="G255" i="5"/>
  <c r="G184" i="5"/>
  <c r="N184" i="5"/>
  <c r="L182" i="2" s="1"/>
  <c r="I182" i="2" s="1"/>
  <c r="N232" i="5"/>
  <c r="L230" i="2" s="1"/>
  <c r="I230" i="2" s="1"/>
  <c r="G232" i="5"/>
  <c r="O47" i="5"/>
  <c r="Q45" i="2" s="1"/>
  <c r="N45" i="2" s="1"/>
  <c r="H47" i="5"/>
  <c r="G164" i="5"/>
  <c r="N164" i="5"/>
  <c r="L162" i="2" s="1"/>
  <c r="I162" i="2" s="1"/>
  <c r="N241" i="5"/>
  <c r="L239" i="2" s="1"/>
  <c r="I239" i="2" s="1"/>
  <c r="G241" i="5"/>
  <c r="G334" i="5"/>
  <c r="N334" i="5"/>
  <c r="L332" i="2" s="1"/>
  <c r="I332" i="2" s="1"/>
  <c r="G283" i="5"/>
  <c r="N283" i="5"/>
  <c r="L281" i="2" s="1"/>
  <c r="I281" i="2" s="1"/>
  <c r="N153" i="5"/>
  <c r="L151" i="2" s="1"/>
  <c r="I151" i="2" s="1"/>
  <c r="G153" i="5"/>
  <c r="G215" i="5"/>
  <c r="N215" i="5"/>
  <c r="L213" i="2" s="1"/>
  <c r="I213" i="2" s="1"/>
  <c r="O159" i="5"/>
  <c r="Q157" i="2" s="1"/>
  <c r="N157" i="2" s="1"/>
  <c r="H159" i="5"/>
  <c r="G176" i="5"/>
  <c r="N176" i="5"/>
  <c r="L174" i="2" s="1"/>
  <c r="I174" i="2" s="1"/>
  <c r="G272" i="5"/>
  <c r="N272" i="5"/>
  <c r="L270" i="2" s="1"/>
  <c r="I270" i="2" s="1"/>
  <c r="G126" i="5"/>
  <c r="N126" i="5"/>
  <c r="L124" i="2" s="1"/>
  <c r="I124" i="2" s="1"/>
  <c r="G127" i="5"/>
  <c r="N127" i="5"/>
  <c r="L125" i="2" s="1"/>
  <c r="I125" i="2" s="1"/>
  <c r="N129" i="5"/>
  <c r="L127" i="2" s="1"/>
  <c r="I127" i="2" s="1"/>
  <c r="G129" i="5"/>
  <c r="N69" i="5"/>
  <c r="L67" i="2" s="1"/>
  <c r="I67" i="2" s="1"/>
  <c r="G69" i="5"/>
  <c r="G346" i="5"/>
  <c r="N346" i="5"/>
  <c r="L344" i="2" s="1"/>
  <c r="I344" i="2" s="1"/>
  <c r="G174" i="5"/>
  <c r="N174" i="5"/>
  <c r="L172" i="2" s="1"/>
  <c r="I172" i="2" s="1"/>
  <c r="G258" i="5"/>
  <c r="N258" i="5"/>
  <c r="L256" i="2" s="1"/>
  <c r="I256" i="2" s="1"/>
  <c r="O98" i="5"/>
  <c r="Q96" i="2" s="1"/>
  <c r="N96" i="2" s="1"/>
  <c r="H98" i="5"/>
  <c r="G168" i="5"/>
  <c r="N168" i="5"/>
  <c r="L166" i="2" s="1"/>
  <c r="I166" i="2" s="1"/>
  <c r="P88" i="5"/>
  <c r="V86" i="2" s="1"/>
  <c r="S86" i="2" s="1"/>
  <c r="I88" i="5"/>
  <c r="P120" i="5"/>
  <c r="V118" i="2" s="1"/>
  <c r="S118" i="2" s="1"/>
  <c r="I120" i="5"/>
  <c r="I15" i="5"/>
  <c r="P15" i="5"/>
  <c r="V13" i="2" s="1"/>
  <c r="S13" i="2" s="1"/>
  <c r="P48" i="5"/>
  <c r="V46" i="2" s="1"/>
  <c r="S46" i="2" s="1"/>
  <c r="I48" i="5"/>
  <c r="G222" i="5"/>
  <c r="N222" i="5"/>
  <c r="L220" i="2" s="1"/>
  <c r="I220" i="2" s="1"/>
  <c r="O171" i="5"/>
  <c r="Q169" i="2" s="1"/>
  <c r="N169" i="2" s="1"/>
  <c r="H171" i="5"/>
  <c r="H65" i="5"/>
  <c r="O65" i="5"/>
  <c r="Q63" i="2" s="1"/>
  <c r="N63" i="2" s="1"/>
  <c r="O223" i="5"/>
  <c r="Q221" i="2" s="1"/>
  <c r="N221" i="2" s="1"/>
  <c r="H223" i="5"/>
  <c r="G196" i="5"/>
  <c r="N196" i="5"/>
  <c r="L194" i="2" s="1"/>
  <c r="I194" i="2" s="1"/>
  <c r="N199" i="5"/>
  <c r="L197" i="2" s="1"/>
  <c r="I197" i="2" s="1"/>
  <c r="G199" i="5"/>
  <c r="N351" i="5"/>
  <c r="L349" i="2" s="1"/>
  <c r="I349" i="2" s="1"/>
  <c r="G351" i="5"/>
  <c r="N169" i="5"/>
  <c r="L167" i="2" s="1"/>
  <c r="I167" i="2" s="1"/>
  <c r="G169" i="5"/>
  <c r="G150" i="5"/>
  <c r="N150" i="5"/>
  <c r="L148" i="2" s="1"/>
  <c r="I148" i="2" s="1"/>
  <c r="N284" i="5"/>
  <c r="L282" i="2" s="1"/>
  <c r="I282" i="2" s="1"/>
  <c r="G284" i="5"/>
  <c r="O106" i="5"/>
  <c r="Q104" i="2" s="1"/>
  <c r="N104" i="2" s="1"/>
  <c r="H106" i="5"/>
  <c r="G123" i="5"/>
  <c r="N123" i="5"/>
  <c r="L121" i="2" s="1"/>
  <c r="I121" i="2" s="1"/>
  <c r="G319" i="5"/>
  <c r="N319" i="5"/>
  <c r="L317" i="2" s="1"/>
  <c r="I317" i="2" s="1"/>
  <c r="N117" i="5"/>
  <c r="L115" i="2" s="1"/>
  <c r="I115" i="2" s="1"/>
  <c r="G117" i="5"/>
  <c r="P72" i="5"/>
  <c r="V70" i="2" s="1"/>
  <c r="S70" i="2" s="1"/>
  <c r="I72" i="5"/>
  <c r="G99" i="5"/>
  <c r="N99" i="5"/>
  <c r="L97" i="2" s="1"/>
  <c r="I97" i="2" s="1"/>
  <c r="G271" i="5"/>
  <c r="N271" i="5"/>
  <c r="L269" i="2" s="1"/>
  <c r="I269" i="2" s="1"/>
  <c r="G338" i="5"/>
  <c r="N338" i="5"/>
  <c r="L336" i="2" s="1"/>
  <c r="I336" i="2" s="1"/>
  <c r="G45" i="5"/>
  <c r="N45" i="5"/>
  <c r="L43" i="2" s="1"/>
  <c r="I43" i="2" s="1"/>
  <c r="G138" i="5"/>
  <c r="N138" i="5"/>
  <c r="L136" i="2" s="1"/>
  <c r="I136" i="2" s="1"/>
  <c r="P64" i="5"/>
  <c r="V62" i="2" s="1"/>
  <c r="S62" i="2" s="1"/>
  <c r="I64" i="5"/>
  <c r="G237" i="5"/>
  <c r="N237" i="5"/>
  <c r="L235" i="2" s="1"/>
  <c r="I235" i="2" s="1"/>
  <c r="N279" i="5"/>
  <c r="L277" i="2" s="1"/>
  <c r="I277" i="2" s="1"/>
  <c r="G279" i="5"/>
  <c r="P211" i="5"/>
  <c r="V209" i="2" s="1"/>
  <c r="S209" i="2" s="1"/>
  <c r="I211" i="5"/>
  <c r="G205" i="5"/>
  <c r="N205" i="5"/>
  <c r="L203" i="2" s="1"/>
  <c r="I203" i="2" s="1"/>
  <c r="H128" i="5"/>
  <c r="O128" i="5"/>
  <c r="Q126" i="2" s="1"/>
  <c r="N126" i="2" s="1"/>
  <c r="G146" i="5"/>
  <c r="N146" i="5"/>
  <c r="L144" i="2" s="1"/>
  <c r="I144" i="2" s="1"/>
  <c r="G109" i="5"/>
  <c r="N109" i="5"/>
  <c r="L107" i="2" s="1"/>
  <c r="I107" i="2" s="1"/>
  <c r="O318" i="5"/>
  <c r="Q316" i="2" s="1"/>
  <c r="N316" i="2" s="1"/>
  <c r="H318" i="5"/>
  <c r="O323" i="5"/>
  <c r="Q321" i="2" s="1"/>
  <c r="N321" i="2" s="1"/>
  <c r="H323" i="5"/>
  <c r="I63" i="5"/>
  <c r="P63" i="5"/>
  <c r="V61" i="2" s="1"/>
  <c r="S61" i="2" s="1"/>
  <c r="H208" i="5"/>
  <c r="O208" i="5"/>
  <c r="Q206" i="2" s="1"/>
  <c r="N206" i="2" s="1"/>
  <c r="G180" i="5"/>
  <c r="N180" i="5"/>
  <c r="L178" i="2" s="1"/>
  <c r="I178" i="2" s="1"/>
  <c r="N235" i="5"/>
  <c r="L233" i="2" s="1"/>
  <c r="I233" i="2" s="1"/>
  <c r="G235" i="5"/>
  <c r="O78" i="5"/>
  <c r="Q76" i="2" s="1"/>
  <c r="N76" i="2" s="1"/>
  <c r="H78" i="5"/>
  <c r="P89" i="5"/>
  <c r="V87" i="2" s="1"/>
  <c r="S87" i="2" s="1"/>
  <c r="I89" i="5"/>
  <c r="H25" i="5"/>
  <c r="O25" i="5"/>
  <c r="Q23" i="2" s="1"/>
  <c r="N23" i="2" s="1"/>
  <c r="G296" i="5"/>
  <c r="N296" i="5"/>
  <c r="L294" i="2" s="1"/>
  <c r="I294" i="2" s="1"/>
  <c r="H20" i="5"/>
  <c r="O20" i="5"/>
  <c r="Q18" i="2" s="1"/>
  <c r="N18" i="2" s="1"/>
  <c r="H36" i="5"/>
  <c r="O36" i="5"/>
  <c r="Q34" i="2" s="1"/>
  <c r="N34" i="2" s="1"/>
  <c r="N303" i="5"/>
  <c r="L301" i="2" s="1"/>
  <c r="I301" i="2" s="1"/>
  <c r="G303" i="5"/>
  <c r="N278" i="5"/>
  <c r="L276" i="2" s="1"/>
  <c r="I276" i="2" s="1"/>
  <c r="G278" i="5"/>
  <c r="O161" i="5"/>
  <c r="Q159" i="2" s="1"/>
  <c r="N159" i="2" s="1"/>
  <c r="H161" i="5"/>
  <c r="N354" i="5"/>
  <c r="L352" i="2" s="1"/>
  <c r="I352" i="2" s="1"/>
  <c r="G354" i="5"/>
  <c r="N155" i="5"/>
  <c r="L153" i="2" s="1"/>
  <c r="I153" i="2" s="1"/>
  <c r="G155" i="5"/>
  <c r="G301" i="5"/>
  <c r="N301" i="5"/>
  <c r="L299" i="2" s="1"/>
  <c r="I299" i="2" s="1"/>
  <c r="G228" i="5"/>
  <c r="N228" i="5"/>
  <c r="L226" i="2" s="1"/>
  <c r="I226" i="2" s="1"/>
  <c r="O234" i="5"/>
  <c r="Q232" i="2" s="1"/>
  <c r="N232" i="2" s="1"/>
  <c r="H234" i="5"/>
  <c r="G352" i="5"/>
  <c r="N352" i="5"/>
  <c r="L350" i="2" s="1"/>
  <c r="I350" i="2" s="1"/>
  <c r="O170" i="5"/>
  <c r="Q168" i="2" s="1"/>
  <c r="N168" i="2" s="1"/>
  <c r="H170" i="5"/>
  <c r="N292" i="5"/>
  <c r="L290" i="2" s="1"/>
  <c r="I290" i="2" s="1"/>
  <c r="G292" i="5"/>
  <c r="G245" i="5"/>
  <c r="N245" i="5"/>
  <c r="L243" i="2" s="1"/>
  <c r="I243" i="2" s="1"/>
  <c r="O143" i="5"/>
  <c r="Q141" i="2" s="1"/>
  <c r="N141" i="2" s="1"/>
  <c r="H143" i="5"/>
  <c r="O326" i="5"/>
  <c r="Q324" i="2" s="1"/>
  <c r="N324" i="2" s="1"/>
  <c r="H326" i="5"/>
  <c r="N276" i="5"/>
  <c r="L274" i="2" s="1"/>
  <c r="I274" i="2" s="1"/>
  <c r="G276" i="5"/>
  <c r="G141" i="5"/>
  <c r="N141" i="5"/>
  <c r="L139" i="2" s="1"/>
  <c r="I139" i="2" s="1"/>
  <c r="P80" i="5"/>
  <c r="V78" i="2" s="1"/>
  <c r="S78" i="2" s="1"/>
  <c r="I80" i="5"/>
  <c r="G336" i="5"/>
  <c r="N336" i="5"/>
  <c r="L334" i="2" s="1"/>
  <c r="I334" i="2" s="1"/>
  <c r="N29" i="5"/>
  <c r="L27" i="2" s="1"/>
  <c r="I27" i="2" s="1"/>
  <c r="G29" i="5"/>
  <c r="G290" i="5"/>
  <c r="N290" i="5"/>
  <c r="L288" i="2" s="1"/>
  <c r="I288" i="2" s="1"/>
  <c r="G339" i="5"/>
  <c r="N339" i="5"/>
  <c r="L337" i="2" s="1"/>
  <c r="I337" i="2" s="1"/>
  <c r="I76" i="5"/>
  <c r="P76" i="5"/>
  <c r="V74" i="2" s="1"/>
  <c r="S74" i="2" s="1"/>
  <c r="O74" i="5"/>
  <c r="Q72" i="2" s="1"/>
  <c r="N72" i="2" s="1"/>
  <c r="H74" i="5"/>
  <c r="O162" i="5"/>
  <c r="Q160" i="2" s="1"/>
  <c r="N160" i="2" s="1"/>
  <c r="H162" i="5"/>
  <c r="G21" i="5"/>
  <c r="N21" i="5"/>
  <c r="L19" i="2" s="1"/>
  <c r="I19" i="2" s="1"/>
  <c r="O81" i="5"/>
  <c r="Q79" i="2" s="1"/>
  <c r="N79" i="2" s="1"/>
  <c r="H81" i="5"/>
  <c r="I23" i="5"/>
  <c r="P23" i="5"/>
  <c r="V21" i="2" s="1"/>
  <c r="S21" i="2" s="1"/>
  <c r="N56" i="5"/>
  <c r="L54" i="2" s="1"/>
  <c r="I54" i="2" s="1"/>
  <c r="G56" i="5"/>
  <c r="H94" i="5"/>
  <c r="O94" i="5"/>
  <c r="Q92" i="2" s="1"/>
  <c r="N92" i="2" s="1"/>
  <c r="G101" i="5"/>
  <c r="N101" i="5"/>
  <c r="L99" i="2" s="1"/>
  <c r="I99" i="2" s="1"/>
  <c r="N148" i="5"/>
  <c r="L146" i="2" s="1"/>
  <c r="I146" i="2" s="1"/>
  <c r="G148" i="5"/>
  <c r="G287" i="5"/>
  <c r="N287" i="5"/>
  <c r="L285" i="2" s="1"/>
  <c r="I285" i="2" s="1"/>
  <c r="N85" i="5"/>
  <c r="L83" i="2" s="1"/>
  <c r="I83" i="2" s="1"/>
  <c r="G85" i="5"/>
  <c r="O270" i="5"/>
  <c r="Q268" i="2" s="1"/>
  <c r="N268" i="2" s="1"/>
  <c r="H270" i="5"/>
  <c r="G254" i="5"/>
  <c r="N254" i="5"/>
  <c r="L252" i="2" s="1"/>
  <c r="I252" i="2" s="1"/>
  <c r="Q317" i="5"/>
  <c r="AA315" i="2" s="1"/>
  <c r="X315" i="2" s="1"/>
  <c r="J317" i="5"/>
  <c r="R317" i="5" s="1"/>
  <c r="AF315" i="2" s="1"/>
  <c r="AC315" i="2" s="1"/>
  <c r="Q59" i="5"/>
  <c r="AA57" i="2" s="1"/>
  <c r="X57" i="2" s="1"/>
  <c r="J59" i="5"/>
  <c r="R59" i="5" s="1"/>
  <c r="AF57" i="2" s="1"/>
  <c r="AC57" i="2" s="1"/>
  <c r="G226" i="5"/>
  <c r="N226" i="5"/>
  <c r="L224" i="2" s="1"/>
  <c r="I224" i="2" s="1"/>
  <c r="G216" i="5"/>
  <c r="N216" i="5"/>
  <c r="L214" i="2" s="1"/>
  <c r="I214" i="2" s="1"/>
  <c r="H45" i="5" l="1"/>
  <c r="O45" i="5"/>
  <c r="Q43" i="2" s="1"/>
  <c r="N43" i="2" s="1"/>
  <c r="P81" i="5"/>
  <c r="V79" i="2" s="1"/>
  <c r="S79" i="2" s="1"/>
  <c r="I81" i="5"/>
  <c r="O284" i="5"/>
  <c r="Q282" i="2" s="1"/>
  <c r="N282" i="2" s="1"/>
  <c r="H284" i="5"/>
  <c r="P171" i="5"/>
  <c r="V169" i="2" s="1"/>
  <c r="S169" i="2" s="1"/>
  <c r="I171" i="5"/>
  <c r="I47" i="5"/>
  <c r="P47" i="5"/>
  <c r="V45" i="2" s="1"/>
  <c r="S45" i="2" s="1"/>
  <c r="I51" i="5"/>
  <c r="P51" i="5"/>
  <c r="V49" i="2" s="1"/>
  <c r="S49" i="2" s="1"/>
  <c r="O295" i="5"/>
  <c r="Q293" i="2" s="1"/>
  <c r="N293" i="2" s="1"/>
  <c r="H295" i="5"/>
  <c r="O231" i="5"/>
  <c r="Q229" i="2" s="1"/>
  <c r="N229" i="2" s="1"/>
  <c r="H231" i="5"/>
  <c r="O221" i="5"/>
  <c r="Q219" i="2" s="1"/>
  <c r="N219" i="2" s="1"/>
  <c r="H221" i="5"/>
  <c r="I135" i="5"/>
  <c r="P135" i="5"/>
  <c r="V133" i="2" s="1"/>
  <c r="S133" i="2" s="1"/>
  <c r="I119" i="5"/>
  <c r="P119" i="5"/>
  <c r="V117" i="2" s="1"/>
  <c r="S117" i="2" s="1"/>
  <c r="H214" i="5"/>
  <c r="O214" i="5"/>
  <c r="Q212" i="2" s="1"/>
  <c r="N212" i="2" s="1"/>
  <c r="O299" i="5"/>
  <c r="Q297" i="2" s="1"/>
  <c r="N297" i="2" s="1"/>
  <c r="H299" i="5"/>
  <c r="O312" i="5"/>
  <c r="Q310" i="2" s="1"/>
  <c r="N310" i="2" s="1"/>
  <c r="H312" i="5"/>
  <c r="H115" i="5"/>
  <c r="O115" i="5"/>
  <c r="Q113" i="2" s="1"/>
  <c r="N113" i="2" s="1"/>
  <c r="O325" i="5"/>
  <c r="Q323" i="2" s="1"/>
  <c r="N323" i="2" s="1"/>
  <c r="H325" i="5"/>
  <c r="Q345" i="5"/>
  <c r="AA343" i="2" s="1"/>
  <c r="X343" i="2" s="1"/>
  <c r="J345" i="5"/>
  <c r="R345" i="5" s="1"/>
  <c r="AF343" i="2" s="1"/>
  <c r="AC343" i="2" s="1"/>
  <c r="I182" i="5"/>
  <c r="P182" i="5"/>
  <c r="V180" i="2" s="1"/>
  <c r="S180" i="2" s="1"/>
  <c r="H289" i="5"/>
  <c r="O289" i="5"/>
  <c r="Q287" i="2" s="1"/>
  <c r="N287" i="2" s="1"/>
  <c r="P44" i="5"/>
  <c r="V42" i="2" s="1"/>
  <c r="S42" i="2" s="1"/>
  <c r="I44" i="5"/>
  <c r="H274" i="5"/>
  <c r="O274" i="5"/>
  <c r="Q272" i="2" s="1"/>
  <c r="N272" i="2" s="1"/>
  <c r="Q145" i="5"/>
  <c r="AA143" i="2" s="1"/>
  <c r="X143" i="2" s="1"/>
  <c r="J145" i="5"/>
  <c r="R145" i="5" s="1"/>
  <c r="AF143" i="2" s="1"/>
  <c r="AC143" i="2" s="1"/>
  <c r="P154" i="5"/>
  <c r="V152" i="2" s="1"/>
  <c r="S152" i="2" s="1"/>
  <c r="I154" i="5"/>
  <c r="P65" i="5"/>
  <c r="V63" i="2" s="1"/>
  <c r="S63" i="2" s="1"/>
  <c r="I65" i="5"/>
  <c r="Q230" i="5"/>
  <c r="AA228" i="2" s="1"/>
  <c r="X228" i="2" s="1"/>
  <c r="J230" i="5"/>
  <c r="R230" i="5" s="1"/>
  <c r="AF228" i="2" s="1"/>
  <c r="AC228" i="2" s="1"/>
  <c r="O261" i="5"/>
  <c r="Q259" i="2" s="1"/>
  <c r="N259" i="2" s="1"/>
  <c r="H261" i="5"/>
  <c r="H338" i="5"/>
  <c r="O338" i="5"/>
  <c r="Q336" i="2" s="1"/>
  <c r="N336" i="2" s="1"/>
  <c r="I54" i="5"/>
  <c r="P54" i="5"/>
  <c r="V52" i="2" s="1"/>
  <c r="S52" i="2" s="1"/>
  <c r="O236" i="5"/>
  <c r="Q234" i="2" s="1"/>
  <c r="N234" i="2" s="1"/>
  <c r="H236" i="5"/>
  <c r="O304" i="5"/>
  <c r="Q302" i="2" s="1"/>
  <c r="N302" i="2" s="1"/>
  <c r="H304" i="5"/>
  <c r="P116" i="5"/>
  <c r="V114" i="2" s="1"/>
  <c r="S114" i="2" s="1"/>
  <c r="I116" i="5"/>
  <c r="J185" i="5"/>
  <c r="R185" i="5" s="1"/>
  <c r="AF183" i="2" s="1"/>
  <c r="AC183" i="2" s="1"/>
  <c r="Q185" i="5"/>
  <c r="AA183" i="2" s="1"/>
  <c r="X183" i="2" s="1"/>
  <c r="I321" i="5"/>
  <c r="P321" i="5"/>
  <c r="V319" i="2" s="1"/>
  <c r="S319" i="2" s="1"/>
  <c r="H213" i="5"/>
  <c r="O213" i="5"/>
  <c r="Q211" i="2" s="1"/>
  <c r="N211" i="2" s="1"/>
  <c r="O209" i="5"/>
  <c r="Q207" i="2" s="1"/>
  <c r="N207" i="2" s="1"/>
  <c r="H209" i="5"/>
  <c r="I95" i="5"/>
  <c r="P95" i="5"/>
  <c r="V93" i="2" s="1"/>
  <c r="S93" i="2" s="1"/>
  <c r="H21" i="5"/>
  <c r="O21" i="5"/>
  <c r="Q19" i="2" s="1"/>
  <c r="N19" i="2" s="1"/>
  <c r="H352" i="5"/>
  <c r="O352" i="5"/>
  <c r="Q350" i="2" s="1"/>
  <c r="N350" i="2" s="1"/>
  <c r="O180" i="5"/>
  <c r="Q178" i="2" s="1"/>
  <c r="N178" i="2" s="1"/>
  <c r="H180" i="5"/>
  <c r="O205" i="5"/>
  <c r="Q203" i="2" s="1"/>
  <c r="N203" i="2" s="1"/>
  <c r="H205" i="5"/>
  <c r="O271" i="5"/>
  <c r="Q269" i="2" s="1"/>
  <c r="N269" i="2" s="1"/>
  <c r="H271" i="5"/>
  <c r="H150" i="5"/>
  <c r="O150" i="5"/>
  <c r="Q148" i="2" s="1"/>
  <c r="N148" i="2" s="1"/>
  <c r="H222" i="5"/>
  <c r="O222" i="5"/>
  <c r="Q220" i="2" s="1"/>
  <c r="N220" i="2" s="1"/>
  <c r="H174" i="5"/>
  <c r="O174" i="5"/>
  <c r="Q172" i="2" s="1"/>
  <c r="N172" i="2" s="1"/>
  <c r="H291" i="5"/>
  <c r="O291" i="5"/>
  <c r="Q289" i="2" s="1"/>
  <c r="N289" i="2" s="1"/>
  <c r="O210" i="5"/>
  <c r="Q208" i="2" s="1"/>
  <c r="N208" i="2" s="1"/>
  <c r="H210" i="5"/>
  <c r="P18" i="5"/>
  <c r="V16" i="2" s="1"/>
  <c r="S16" i="2" s="1"/>
  <c r="I18" i="5"/>
  <c r="O225" i="5"/>
  <c r="Q223" i="2" s="1"/>
  <c r="N223" i="2" s="1"/>
  <c r="H225" i="5"/>
  <c r="P249" i="5"/>
  <c r="V247" i="2" s="1"/>
  <c r="S247" i="2" s="1"/>
  <c r="I249" i="5"/>
  <c r="O316" i="5"/>
  <c r="Q314" i="2" s="1"/>
  <c r="N314" i="2" s="1"/>
  <c r="H316" i="5"/>
  <c r="H219" i="5"/>
  <c r="O219" i="5"/>
  <c r="Q217" i="2" s="1"/>
  <c r="N217" i="2" s="1"/>
  <c r="P105" i="5"/>
  <c r="V103" i="2" s="1"/>
  <c r="S103" i="2" s="1"/>
  <c r="I105" i="5"/>
  <c r="O341" i="5"/>
  <c r="Q339" i="2" s="1"/>
  <c r="N339" i="2" s="1"/>
  <c r="H341" i="5"/>
  <c r="I166" i="5"/>
  <c r="P166" i="5"/>
  <c r="V164" i="2" s="1"/>
  <c r="S164" i="2" s="1"/>
  <c r="O322" i="5"/>
  <c r="Q320" i="2" s="1"/>
  <c r="N320" i="2" s="1"/>
  <c r="H322" i="5"/>
  <c r="I87" i="5"/>
  <c r="P87" i="5"/>
  <c r="V85" i="2" s="1"/>
  <c r="S85" i="2" s="1"/>
  <c r="O173" i="5"/>
  <c r="Q171" i="2" s="1"/>
  <c r="N171" i="2" s="1"/>
  <c r="H173" i="5"/>
  <c r="O160" i="5"/>
  <c r="Q158" i="2" s="1"/>
  <c r="N158" i="2" s="1"/>
  <c r="H160" i="5"/>
  <c r="P24" i="5"/>
  <c r="V22" i="2" s="1"/>
  <c r="S22" i="2" s="1"/>
  <c r="I24" i="5"/>
  <c r="I310" i="5"/>
  <c r="P310" i="5"/>
  <c r="V308" i="2" s="1"/>
  <c r="S308" i="2" s="1"/>
  <c r="H183" i="5"/>
  <c r="O183" i="5"/>
  <c r="Q181" i="2" s="1"/>
  <c r="N181" i="2" s="1"/>
  <c r="O286" i="5"/>
  <c r="Q284" i="2" s="1"/>
  <c r="N284" i="2" s="1"/>
  <c r="H286" i="5"/>
  <c r="H156" i="5"/>
  <c r="O156" i="5"/>
  <c r="Q154" i="2" s="1"/>
  <c r="N154" i="2" s="1"/>
  <c r="J39" i="5"/>
  <c r="R39" i="5" s="1"/>
  <c r="AF37" i="2" s="1"/>
  <c r="AC37" i="2" s="1"/>
  <c r="Q39" i="5"/>
  <c r="AA37" i="2" s="1"/>
  <c r="X37" i="2" s="1"/>
  <c r="P100" i="5"/>
  <c r="V98" i="2" s="1"/>
  <c r="S98" i="2" s="1"/>
  <c r="I100" i="5"/>
  <c r="P163" i="5"/>
  <c r="V161" i="2" s="1"/>
  <c r="S161" i="2" s="1"/>
  <c r="I163" i="5"/>
  <c r="P240" i="5"/>
  <c r="V238" i="2" s="1"/>
  <c r="S238" i="2" s="1"/>
  <c r="I240" i="5"/>
  <c r="H165" i="5"/>
  <c r="O165" i="5"/>
  <c r="Q163" i="2" s="1"/>
  <c r="N163" i="2" s="1"/>
  <c r="O204" i="5"/>
  <c r="Q202" i="2" s="1"/>
  <c r="N202" i="2" s="1"/>
  <c r="H204" i="5"/>
  <c r="H200" i="5"/>
  <c r="O200" i="5"/>
  <c r="Q198" i="2" s="1"/>
  <c r="N198" i="2" s="1"/>
  <c r="P195" i="5"/>
  <c r="V193" i="2" s="1"/>
  <c r="S193" i="2" s="1"/>
  <c r="I195" i="5"/>
  <c r="J118" i="5"/>
  <c r="R118" i="5" s="1"/>
  <c r="AF116" i="2" s="1"/>
  <c r="AC116" i="2" s="1"/>
  <c r="Q118" i="5"/>
  <c r="AA116" i="2" s="1"/>
  <c r="X116" i="2" s="1"/>
  <c r="I159" i="5"/>
  <c r="P159" i="5"/>
  <c r="V157" i="2" s="1"/>
  <c r="S157" i="2" s="1"/>
  <c r="Q48" i="5"/>
  <c r="AA46" i="2" s="1"/>
  <c r="X46" i="2" s="1"/>
  <c r="J48" i="5"/>
  <c r="R48" i="5" s="1"/>
  <c r="AF46" i="2" s="1"/>
  <c r="AC46" i="2" s="1"/>
  <c r="O287" i="5"/>
  <c r="Q285" i="2" s="1"/>
  <c r="N285" i="2" s="1"/>
  <c r="H287" i="5"/>
  <c r="H141" i="5"/>
  <c r="O141" i="5"/>
  <c r="Q139" i="2" s="1"/>
  <c r="N139" i="2" s="1"/>
  <c r="P36" i="5"/>
  <c r="V34" i="2" s="1"/>
  <c r="S34" i="2" s="1"/>
  <c r="I36" i="5"/>
  <c r="P208" i="5"/>
  <c r="V206" i="2" s="1"/>
  <c r="S206" i="2" s="1"/>
  <c r="I208" i="5"/>
  <c r="H99" i="5"/>
  <c r="O99" i="5"/>
  <c r="Q97" i="2" s="1"/>
  <c r="N97" i="2" s="1"/>
  <c r="H346" i="5"/>
  <c r="O346" i="5"/>
  <c r="Q344" i="2" s="1"/>
  <c r="N344" i="2" s="1"/>
  <c r="H215" i="5"/>
  <c r="O215" i="5"/>
  <c r="Q213" i="2" s="1"/>
  <c r="N213" i="2" s="1"/>
  <c r="H184" i="5"/>
  <c r="O184" i="5"/>
  <c r="Q182" i="2" s="1"/>
  <c r="N182" i="2" s="1"/>
  <c r="H229" i="5"/>
  <c r="O229" i="5"/>
  <c r="Q227" i="2" s="1"/>
  <c r="N227" i="2" s="1"/>
  <c r="O133" i="5"/>
  <c r="Q131" i="2" s="1"/>
  <c r="N131" i="2" s="1"/>
  <c r="H133" i="5"/>
  <c r="P136" i="5"/>
  <c r="V134" i="2" s="1"/>
  <c r="S134" i="2" s="1"/>
  <c r="I136" i="5"/>
  <c r="J42" i="5"/>
  <c r="R42" i="5" s="1"/>
  <c r="AF40" i="2" s="1"/>
  <c r="AC40" i="2" s="1"/>
  <c r="Q42" i="5"/>
  <c r="AA40" i="2" s="1"/>
  <c r="X40" i="2" s="1"/>
  <c r="I308" i="5"/>
  <c r="P308" i="5"/>
  <c r="V306" i="2" s="1"/>
  <c r="S306" i="2" s="1"/>
  <c r="O268" i="5"/>
  <c r="Q266" i="2" s="1"/>
  <c r="N266" i="2" s="1"/>
  <c r="H268" i="5"/>
  <c r="H53" i="5"/>
  <c r="O53" i="5"/>
  <c r="Q51" i="2" s="1"/>
  <c r="N51" i="2" s="1"/>
  <c r="I206" i="5"/>
  <c r="P206" i="5"/>
  <c r="V204" i="2" s="1"/>
  <c r="S204" i="2" s="1"/>
  <c r="P137" i="5"/>
  <c r="V135" i="2" s="1"/>
  <c r="S135" i="2" s="1"/>
  <c r="I137" i="5"/>
  <c r="Q16" i="5"/>
  <c r="AA14" i="2" s="1"/>
  <c r="X14" i="2" s="1"/>
  <c r="J16" i="5"/>
  <c r="R16" i="5" s="1"/>
  <c r="AF14" i="2" s="1"/>
  <c r="AC14" i="2" s="1"/>
  <c r="P178" i="5"/>
  <c r="V176" i="2" s="1"/>
  <c r="S176" i="2" s="1"/>
  <c r="I178" i="5"/>
  <c r="I337" i="5"/>
  <c r="P337" i="5"/>
  <c r="V335" i="2" s="1"/>
  <c r="S335" i="2" s="1"/>
  <c r="O324" i="5"/>
  <c r="Q322" i="2" s="1"/>
  <c r="N322" i="2" s="1"/>
  <c r="H324" i="5"/>
  <c r="H37" i="5"/>
  <c r="O37" i="5"/>
  <c r="Q35" i="2" s="1"/>
  <c r="N35" i="2" s="1"/>
  <c r="J23" i="5"/>
  <c r="R23" i="5" s="1"/>
  <c r="AF21" i="2" s="1"/>
  <c r="AC21" i="2" s="1"/>
  <c r="Q23" i="5"/>
  <c r="AA21" i="2" s="1"/>
  <c r="X21" i="2" s="1"/>
  <c r="H272" i="5"/>
  <c r="O272" i="5"/>
  <c r="Q270" i="2" s="1"/>
  <c r="N270" i="2" s="1"/>
  <c r="O218" i="5"/>
  <c r="Q216" i="2" s="1"/>
  <c r="N216" i="2" s="1"/>
  <c r="H218" i="5"/>
  <c r="P170" i="5"/>
  <c r="V168" i="2" s="1"/>
  <c r="S168" i="2" s="1"/>
  <c r="I170" i="5"/>
  <c r="H235" i="5"/>
  <c r="O235" i="5"/>
  <c r="Q233" i="2" s="1"/>
  <c r="N233" i="2" s="1"/>
  <c r="H258" i="5"/>
  <c r="O258" i="5"/>
  <c r="Q256" i="2" s="1"/>
  <c r="N256" i="2" s="1"/>
  <c r="I257" i="5"/>
  <c r="P257" i="5"/>
  <c r="V255" i="2" s="1"/>
  <c r="S255" i="2" s="1"/>
  <c r="P234" i="5"/>
  <c r="V232" i="2" s="1"/>
  <c r="S232" i="2" s="1"/>
  <c r="I234" i="5"/>
  <c r="Q211" i="5"/>
  <c r="AA209" i="2" s="1"/>
  <c r="X209" i="2" s="1"/>
  <c r="J211" i="5"/>
  <c r="R211" i="5" s="1"/>
  <c r="AF209" i="2" s="1"/>
  <c r="AC209" i="2" s="1"/>
  <c r="H313" i="5"/>
  <c r="O313" i="5"/>
  <c r="Q311" i="2" s="1"/>
  <c r="N311" i="2" s="1"/>
  <c r="H243" i="5"/>
  <c r="O243" i="5"/>
  <c r="Q241" i="2" s="1"/>
  <c r="N241" i="2" s="1"/>
  <c r="I300" i="5"/>
  <c r="P300" i="5"/>
  <c r="V298" i="2" s="1"/>
  <c r="S298" i="2" s="1"/>
  <c r="H254" i="5"/>
  <c r="O254" i="5"/>
  <c r="Q252" i="2" s="1"/>
  <c r="N252" i="2" s="1"/>
  <c r="O164" i="5"/>
  <c r="Q162" i="2" s="1"/>
  <c r="N162" i="2" s="1"/>
  <c r="H164" i="5"/>
  <c r="H336" i="5"/>
  <c r="O336" i="5"/>
  <c r="Q334" i="2" s="1"/>
  <c r="N334" i="2" s="1"/>
  <c r="H265" i="5"/>
  <c r="O265" i="5"/>
  <c r="Q263" i="2" s="1"/>
  <c r="N263" i="2" s="1"/>
  <c r="P326" i="5"/>
  <c r="V324" i="2" s="1"/>
  <c r="S324" i="2" s="1"/>
  <c r="I326" i="5"/>
  <c r="O285" i="5"/>
  <c r="Q283" i="2" s="1"/>
  <c r="N283" i="2" s="1"/>
  <c r="H285" i="5"/>
  <c r="O314" i="5"/>
  <c r="Q312" i="2" s="1"/>
  <c r="N312" i="2" s="1"/>
  <c r="H314" i="5"/>
  <c r="O311" i="5"/>
  <c r="Q309" i="2" s="1"/>
  <c r="N309" i="2" s="1"/>
  <c r="H311" i="5"/>
  <c r="Q186" i="5"/>
  <c r="AA184" i="2" s="1"/>
  <c r="X184" i="2" s="1"/>
  <c r="J186" i="5"/>
  <c r="R186" i="5" s="1"/>
  <c r="AF184" i="2" s="1"/>
  <c r="AC184" i="2" s="1"/>
  <c r="H320" i="5"/>
  <c r="O320" i="5"/>
  <c r="Q318" i="2" s="1"/>
  <c r="N318" i="2" s="1"/>
  <c r="H298" i="5"/>
  <c r="O298" i="5"/>
  <c r="Q296" i="2" s="1"/>
  <c r="N296" i="2" s="1"/>
  <c r="P28" i="5"/>
  <c r="V26" i="2" s="1"/>
  <c r="S26" i="2" s="1"/>
  <c r="I28" i="5"/>
  <c r="Q142" i="5"/>
  <c r="AA140" i="2" s="1"/>
  <c r="X140" i="2" s="1"/>
  <c r="J142" i="5"/>
  <c r="R142" i="5" s="1"/>
  <c r="AF140" i="2" s="1"/>
  <c r="AC140" i="2" s="1"/>
  <c r="H347" i="5"/>
  <c r="O347" i="5"/>
  <c r="Q345" i="2" s="1"/>
  <c r="N345" i="2" s="1"/>
  <c r="O343" i="5"/>
  <c r="Q341" i="2" s="1"/>
  <c r="N341" i="2" s="1"/>
  <c r="H343" i="5"/>
  <c r="H297" i="5"/>
  <c r="O297" i="5"/>
  <c r="Q295" i="2" s="1"/>
  <c r="N295" i="2" s="1"/>
  <c r="H282" i="5"/>
  <c r="O282" i="5"/>
  <c r="Q280" i="2" s="1"/>
  <c r="N280" i="2" s="1"/>
  <c r="P91" i="5"/>
  <c r="V89" i="2" s="1"/>
  <c r="S89" i="2" s="1"/>
  <c r="I91" i="5"/>
  <c r="J124" i="5"/>
  <c r="R124" i="5" s="1"/>
  <c r="AF122" i="2" s="1"/>
  <c r="AC122" i="2" s="1"/>
  <c r="Q124" i="5"/>
  <c r="AA122" i="2" s="1"/>
  <c r="X122" i="2" s="1"/>
  <c r="P110" i="5"/>
  <c r="V108" i="2" s="1"/>
  <c r="S108" i="2" s="1"/>
  <c r="I110" i="5"/>
  <c r="I246" i="5"/>
  <c r="P246" i="5"/>
  <c r="V244" i="2" s="1"/>
  <c r="S244" i="2" s="1"/>
  <c r="I302" i="5"/>
  <c r="P302" i="5"/>
  <c r="V300" i="2" s="1"/>
  <c r="S300" i="2" s="1"/>
  <c r="Q349" i="5"/>
  <c r="AA347" i="2" s="1"/>
  <c r="X347" i="2" s="1"/>
  <c r="J349" i="5"/>
  <c r="R349" i="5" s="1"/>
  <c r="AF347" i="2" s="1"/>
  <c r="AC347" i="2" s="1"/>
  <c r="Q269" i="5"/>
  <c r="AA267" i="2" s="1"/>
  <c r="X267" i="2" s="1"/>
  <c r="J269" i="5"/>
  <c r="R269" i="5" s="1"/>
  <c r="AF267" i="2" s="1"/>
  <c r="AC267" i="2" s="1"/>
  <c r="Q32" i="5"/>
  <c r="AA30" i="2" s="1"/>
  <c r="X30" i="2" s="1"/>
  <c r="J32" i="5"/>
  <c r="R32" i="5" s="1"/>
  <c r="AF30" i="2" s="1"/>
  <c r="AC30" i="2" s="1"/>
  <c r="O146" i="5"/>
  <c r="Q144" i="2" s="1"/>
  <c r="N144" i="2" s="1"/>
  <c r="H146" i="5"/>
  <c r="P270" i="5"/>
  <c r="V268" i="2" s="1"/>
  <c r="S268" i="2" s="1"/>
  <c r="I270" i="5"/>
  <c r="I128" i="5"/>
  <c r="P128" i="5"/>
  <c r="V126" i="2" s="1"/>
  <c r="S126" i="2" s="1"/>
  <c r="O176" i="5"/>
  <c r="Q174" i="2" s="1"/>
  <c r="N174" i="2" s="1"/>
  <c r="H176" i="5"/>
  <c r="H85" i="5"/>
  <c r="O85" i="5"/>
  <c r="Q83" i="2" s="1"/>
  <c r="N83" i="2" s="1"/>
  <c r="J80" i="5"/>
  <c r="R80" i="5" s="1"/>
  <c r="AF78" i="2" s="1"/>
  <c r="AC78" i="2" s="1"/>
  <c r="Q80" i="5"/>
  <c r="AA78" i="2" s="1"/>
  <c r="X78" i="2" s="1"/>
  <c r="P162" i="5"/>
  <c r="V160" i="2" s="1"/>
  <c r="S160" i="2" s="1"/>
  <c r="I162" i="5"/>
  <c r="O351" i="5"/>
  <c r="Q349" i="2" s="1"/>
  <c r="N349" i="2" s="1"/>
  <c r="H351" i="5"/>
  <c r="O331" i="5"/>
  <c r="Q329" i="2" s="1"/>
  <c r="N329" i="2" s="1"/>
  <c r="H331" i="5"/>
  <c r="I139" i="5"/>
  <c r="P139" i="5"/>
  <c r="V137" i="2" s="1"/>
  <c r="S137" i="2" s="1"/>
  <c r="O327" i="5"/>
  <c r="Q325" i="2" s="1"/>
  <c r="N325" i="2" s="1"/>
  <c r="H327" i="5"/>
  <c r="O264" i="5"/>
  <c r="Q262" i="2" s="1"/>
  <c r="N262" i="2" s="1"/>
  <c r="H264" i="5"/>
  <c r="H216" i="5"/>
  <c r="O216" i="5"/>
  <c r="Q214" i="2" s="1"/>
  <c r="N214" i="2" s="1"/>
  <c r="O132" i="5"/>
  <c r="Q130" i="2" s="1"/>
  <c r="N130" i="2" s="1"/>
  <c r="H132" i="5"/>
  <c r="H199" i="5"/>
  <c r="O199" i="5"/>
  <c r="Q197" i="2" s="1"/>
  <c r="N197" i="2" s="1"/>
  <c r="O226" i="5"/>
  <c r="Q224" i="2" s="1"/>
  <c r="N224" i="2" s="1"/>
  <c r="H226" i="5"/>
  <c r="O301" i="5"/>
  <c r="Q299" i="2" s="1"/>
  <c r="N299" i="2" s="1"/>
  <c r="H301" i="5"/>
  <c r="O130" i="5"/>
  <c r="Q128" i="2" s="1"/>
  <c r="N128" i="2" s="1"/>
  <c r="H130" i="5"/>
  <c r="P58" i="5"/>
  <c r="V56" i="2" s="1"/>
  <c r="S56" i="2" s="1"/>
  <c r="I58" i="5"/>
  <c r="H172" i="5"/>
  <c r="O172" i="5"/>
  <c r="Q170" i="2" s="1"/>
  <c r="N170" i="2" s="1"/>
  <c r="I143" i="5"/>
  <c r="P143" i="5"/>
  <c r="V141" i="2" s="1"/>
  <c r="S141" i="2" s="1"/>
  <c r="O155" i="5"/>
  <c r="Q153" i="2" s="1"/>
  <c r="N153" i="2" s="1"/>
  <c r="H155" i="5"/>
  <c r="P318" i="5"/>
  <c r="V316" i="2" s="1"/>
  <c r="S316" i="2" s="1"/>
  <c r="I318" i="5"/>
  <c r="J64" i="5"/>
  <c r="R64" i="5" s="1"/>
  <c r="AF62" i="2" s="1"/>
  <c r="AC62" i="2" s="1"/>
  <c r="Q64" i="5"/>
  <c r="AA62" i="2" s="1"/>
  <c r="X62" i="2" s="1"/>
  <c r="Q88" i="5"/>
  <c r="AA86" i="2" s="1"/>
  <c r="X86" i="2" s="1"/>
  <c r="J88" i="5"/>
  <c r="R88" i="5" s="1"/>
  <c r="AF86" i="2" s="1"/>
  <c r="AC86" i="2" s="1"/>
  <c r="I151" i="5"/>
  <c r="P151" i="5"/>
  <c r="V149" i="2" s="1"/>
  <c r="S149" i="2" s="1"/>
  <c r="H224" i="5"/>
  <c r="O224" i="5"/>
  <c r="Q222" i="2" s="1"/>
  <c r="N222" i="2" s="1"/>
  <c r="H61" i="5"/>
  <c r="O61" i="5"/>
  <c r="Q59" i="2" s="1"/>
  <c r="N59" i="2" s="1"/>
  <c r="O332" i="5"/>
  <c r="Q330" i="2" s="1"/>
  <c r="N330" i="2" s="1"/>
  <c r="H332" i="5"/>
  <c r="H353" i="5"/>
  <c r="O353" i="5"/>
  <c r="Q351" i="2" s="1"/>
  <c r="N351" i="2" s="1"/>
  <c r="H197" i="5"/>
  <c r="O197" i="5"/>
  <c r="Q195" i="2" s="1"/>
  <c r="N195" i="2" s="1"/>
  <c r="P52" i="5"/>
  <c r="V50" i="2" s="1"/>
  <c r="S50" i="2" s="1"/>
  <c r="I52" i="5"/>
  <c r="O244" i="5"/>
  <c r="Q242" i="2" s="1"/>
  <c r="N242" i="2" s="1"/>
  <c r="H244" i="5"/>
  <c r="J281" i="5"/>
  <c r="R281" i="5" s="1"/>
  <c r="AF279" i="2" s="1"/>
  <c r="AC279" i="2" s="1"/>
  <c r="Q281" i="5"/>
  <c r="AA279" i="2" s="1"/>
  <c r="X279" i="2" s="1"/>
  <c r="O330" i="5"/>
  <c r="Q328" i="2" s="1"/>
  <c r="N328" i="2" s="1"/>
  <c r="H330" i="5"/>
  <c r="H328" i="5"/>
  <c r="O328" i="5"/>
  <c r="Q326" i="2" s="1"/>
  <c r="N326" i="2" s="1"/>
  <c r="H306" i="5"/>
  <c r="O306" i="5"/>
  <c r="Q304" i="2" s="1"/>
  <c r="N304" i="2" s="1"/>
  <c r="O193" i="5"/>
  <c r="Q191" i="2" s="1"/>
  <c r="N191" i="2" s="1"/>
  <c r="H193" i="5"/>
  <c r="P194" i="5"/>
  <c r="V192" i="2" s="1"/>
  <c r="S192" i="2" s="1"/>
  <c r="I194" i="5"/>
  <c r="O220" i="5"/>
  <c r="Q218" i="2" s="1"/>
  <c r="N218" i="2" s="1"/>
  <c r="H220" i="5"/>
  <c r="O276" i="5"/>
  <c r="Q274" i="2" s="1"/>
  <c r="N274" i="2" s="1"/>
  <c r="H276" i="5"/>
  <c r="H69" i="5"/>
  <c r="O69" i="5"/>
  <c r="Q67" i="2" s="1"/>
  <c r="N67" i="2" s="1"/>
  <c r="O153" i="5"/>
  <c r="Q151" i="2" s="1"/>
  <c r="N151" i="2" s="1"/>
  <c r="H153" i="5"/>
  <c r="O255" i="5"/>
  <c r="Q253" i="2" s="1"/>
  <c r="N253" i="2" s="1"/>
  <c r="H255" i="5"/>
  <c r="O333" i="5"/>
  <c r="Q331" i="2" s="1"/>
  <c r="N331" i="2" s="1"/>
  <c r="H333" i="5"/>
  <c r="I259" i="5"/>
  <c r="P259" i="5"/>
  <c r="V257" i="2" s="1"/>
  <c r="S257" i="2" s="1"/>
  <c r="H350" i="5"/>
  <c r="O350" i="5"/>
  <c r="Q348" i="2" s="1"/>
  <c r="N348" i="2" s="1"/>
  <c r="I275" i="5"/>
  <c r="P275" i="5"/>
  <c r="V273" i="2" s="1"/>
  <c r="S273" i="2" s="1"/>
  <c r="O335" i="5"/>
  <c r="Q333" i="2" s="1"/>
  <c r="N333" i="2" s="1"/>
  <c r="H335" i="5"/>
  <c r="O228" i="5"/>
  <c r="Q226" i="2" s="1"/>
  <c r="N226" i="2" s="1"/>
  <c r="H228" i="5"/>
  <c r="P20" i="5"/>
  <c r="V18" i="2" s="1"/>
  <c r="S18" i="2" s="1"/>
  <c r="I20" i="5"/>
  <c r="Q63" i="5"/>
  <c r="AA61" i="2" s="1"/>
  <c r="X61" i="2" s="1"/>
  <c r="J63" i="5"/>
  <c r="R63" i="5" s="1"/>
  <c r="AF61" i="2" s="1"/>
  <c r="AC61" i="2" s="1"/>
  <c r="Q15" i="5"/>
  <c r="AA13" i="2" s="1"/>
  <c r="X13" i="2" s="1"/>
  <c r="J15" i="5"/>
  <c r="R15" i="5" s="1"/>
  <c r="AF13" i="2" s="1"/>
  <c r="AC13" i="2" s="1"/>
  <c r="H263" i="5"/>
  <c r="O263" i="5"/>
  <c r="Q261" i="2" s="1"/>
  <c r="N261" i="2" s="1"/>
  <c r="P121" i="5"/>
  <c r="V119" i="2" s="1"/>
  <c r="S119" i="2" s="1"/>
  <c r="I121" i="5"/>
  <c r="P323" i="5"/>
  <c r="V321" i="2" s="1"/>
  <c r="S321" i="2" s="1"/>
  <c r="I323" i="5"/>
  <c r="H117" i="5"/>
  <c r="O117" i="5"/>
  <c r="Q115" i="2" s="1"/>
  <c r="N115" i="2" s="1"/>
  <c r="O129" i="5"/>
  <c r="Q127" i="2" s="1"/>
  <c r="N127" i="2" s="1"/>
  <c r="H129" i="5"/>
  <c r="J76" i="5"/>
  <c r="R76" i="5" s="1"/>
  <c r="AF74" i="2" s="1"/>
  <c r="AC74" i="2" s="1"/>
  <c r="Q76" i="5"/>
  <c r="AA74" i="2" s="1"/>
  <c r="X74" i="2" s="1"/>
  <c r="H158" i="5"/>
  <c r="O158" i="5"/>
  <c r="Q156" i="2" s="1"/>
  <c r="N156" i="2" s="1"/>
  <c r="J201" i="5"/>
  <c r="R201" i="5" s="1"/>
  <c r="AF199" i="2" s="1"/>
  <c r="AC199" i="2" s="1"/>
  <c r="Q201" i="5"/>
  <c r="AA199" i="2" s="1"/>
  <c r="X199" i="2" s="1"/>
  <c r="P94" i="5"/>
  <c r="V92" i="2" s="1"/>
  <c r="S92" i="2" s="1"/>
  <c r="I94" i="5"/>
  <c r="H339" i="5"/>
  <c r="O339" i="5"/>
  <c r="Q337" i="2" s="1"/>
  <c r="N337" i="2" s="1"/>
  <c r="O319" i="5"/>
  <c r="Q317" i="2" s="1"/>
  <c r="N317" i="2" s="1"/>
  <c r="H319" i="5"/>
  <c r="O196" i="5"/>
  <c r="Q194" i="2" s="1"/>
  <c r="N194" i="2" s="1"/>
  <c r="H196" i="5"/>
  <c r="O127" i="5"/>
  <c r="Q125" i="2" s="1"/>
  <c r="N125" i="2" s="1"/>
  <c r="H127" i="5"/>
  <c r="P104" i="5"/>
  <c r="V102" i="2" s="1"/>
  <c r="S102" i="2" s="1"/>
  <c r="I104" i="5"/>
  <c r="O260" i="5"/>
  <c r="Q258" i="2" s="1"/>
  <c r="N258" i="2" s="1"/>
  <c r="H260" i="5"/>
  <c r="J31" i="5"/>
  <c r="R31" i="5" s="1"/>
  <c r="AF29" i="2" s="1"/>
  <c r="AC29" i="2" s="1"/>
  <c r="Q31" i="5"/>
  <c r="AA29" i="2" s="1"/>
  <c r="X29" i="2" s="1"/>
  <c r="H256" i="5"/>
  <c r="O256" i="5"/>
  <c r="Q254" i="2" s="1"/>
  <c r="N254" i="2" s="1"/>
  <c r="O22" i="5"/>
  <c r="Q20" i="2" s="1"/>
  <c r="N20" i="2" s="1"/>
  <c r="H22" i="5"/>
  <c r="H251" i="5"/>
  <c r="O251" i="5"/>
  <c r="Q249" i="2" s="1"/>
  <c r="N249" i="2" s="1"/>
  <c r="P233" i="5"/>
  <c r="V231" i="2" s="1"/>
  <c r="S231" i="2" s="1"/>
  <c r="I233" i="5"/>
  <c r="O340" i="5"/>
  <c r="Q338" i="2" s="1"/>
  <c r="N338" i="2" s="1"/>
  <c r="H340" i="5"/>
  <c r="P74" i="5"/>
  <c r="V72" i="2" s="1"/>
  <c r="S72" i="2" s="1"/>
  <c r="I74" i="5"/>
  <c r="O279" i="5"/>
  <c r="Q277" i="2" s="1"/>
  <c r="N277" i="2" s="1"/>
  <c r="H279" i="5"/>
  <c r="Q72" i="5"/>
  <c r="AA70" i="2" s="1"/>
  <c r="X70" i="2" s="1"/>
  <c r="J72" i="5"/>
  <c r="R72" i="5" s="1"/>
  <c r="AF70" i="2" s="1"/>
  <c r="AC70" i="2" s="1"/>
  <c r="J14" i="5"/>
  <c r="R14" i="5" s="1"/>
  <c r="AF12" i="2" s="1"/>
  <c r="AC12" i="2" s="1"/>
  <c r="Q14" i="5"/>
  <c r="AA12" i="2" s="1"/>
  <c r="X12" i="2" s="1"/>
  <c r="H181" i="5"/>
  <c r="O181" i="5"/>
  <c r="Q179" i="2" s="1"/>
  <c r="N179" i="2" s="1"/>
  <c r="Q307" i="5"/>
  <c r="AA305" i="2" s="1"/>
  <c r="X305" i="2" s="1"/>
  <c r="J307" i="5"/>
  <c r="R307" i="5" s="1"/>
  <c r="AF305" i="2" s="1"/>
  <c r="AC305" i="2" s="1"/>
  <c r="Q273" i="5"/>
  <c r="AA271" i="2" s="1"/>
  <c r="X271" i="2" s="1"/>
  <c r="J273" i="5"/>
  <c r="R273" i="5" s="1"/>
  <c r="AF271" i="2" s="1"/>
  <c r="AC271" i="2" s="1"/>
  <c r="P122" i="5"/>
  <c r="V120" i="2" s="1"/>
  <c r="S120" i="2" s="1"/>
  <c r="I122" i="5"/>
  <c r="O348" i="5"/>
  <c r="Q346" i="2" s="1"/>
  <c r="N346" i="2" s="1"/>
  <c r="H348" i="5"/>
  <c r="Q120" i="5"/>
  <c r="AA118" i="2" s="1"/>
  <c r="X118" i="2" s="1"/>
  <c r="J120" i="5"/>
  <c r="R120" i="5" s="1"/>
  <c r="AF118" i="2" s="1"/>
  <c r="AC118" i="2" s="1"/>
  <c r="H101" i="5"/>
  <c r="O101" i="5"/>
  <c r="Q99" i="2" s="1"/>
  <c r="N99" i="2" s="1"/>
  <c r="H237" i="5"/>
  <c r="O237" i="5"/>
  <c r="Q235" i="2" s="1"/>
  <c r="N235" i="2" s="1"/>
  <c r="I329" i="5"/>
  <c r="P329" i="5"/>
  <c r="V327" i="2" s="1"/>
  <c r="S327" i="2" s="1"/>
  <c r="O334" i="5"/>
  <c r="Q332" i="2" s="1"/>
  <c r="N332" i="2" s="1"/>
  <c r="H334" i="5"/>
  <c r="Q55" i="5"/>
  <c r="AA53" i="2" s="1"/>
  <c r="X53" i="2" s="1"/>
  <c r="J55" i="5"/>
  <c r="R55" i="5" s="1"/>
  <c r="AF53" i="2" s="1"/>
  <c r="AC53" i="2" s="1"/>
  <c r="I84" i="5"/>
  <c r="P84" i="5"/>
  <c r="V82" i="2" s="1"/>
  <c r="S82" i="2" s="1"/>
  <c r="P250" i="5"/>
  <c r="V248" i="2" s="1"/>
  <c r="S248" i="2" s="1"/>
  <c r="I250" i="5"/>
  <c r="H56" i="5"/>
  <c r="O56" i="5"/>
  <c r="Q54" i="2" s="1"/>
  <c r="N54" i="2" s="1"/>
  <c r="H354" i="5"/>
  <c r="O354" i="5"/>
  <c r="Q352" i="2" s="1"/>
  <c r="N352" i="2" s="1"/>
  <c r="J89" i="5"/>
  <c r="R89" i="5" s="1"/>
  <c r="AF87" i="2" s="1"/>
  <c r="AC87" i="2" s="1"/>
  <c r="Q89" i="5"/>
  <c r="AA87" i="2" s="1"/>
  <c r="X87" i="2" s="1"/>
  <c r="I223" i="5"/>
  <c r="P223" i="5"/>
  <c r="V221" i="2" s="1"/>
  <c r="S221" i="2" s="1"/>
  <c r="O241" i="5"/>
  <c r="Q239" i="2" s="1"/>
  <c r="N239" i="2" s="1"/>
  <c r="H241" i="5"/>
  <c r="I266" i="5"/>
  <c r="P266" i="5"/>
  <c r="V264" i="2" s="1"/>
  <c r="S264" i="2" s="1"/>
  <c r="O175" i="5"/>
  <c r="Q173" i="2" s="1"/>
  <c r="N173" i="2" s="1"/>
  <c r="H175" i="5"/>
  <c r="O288" i="5"/>
  <c r="Q286" i="2" s="1"/>
  <c r="N286" i="2" s="1"/>
  <c r="H288" i="5"/>
  <c r="H294" i="5"/>
  <c r="O294" i="5"/>
  <c r="Q292" i="2" s="1"/>
  <c r="N292" i="2" s="1"/>
  <c r="I35" i="5"/>
  <c r="P35" i="5"/>
  <c r="V33" i="2" s="1"/>
  <c r="S33" i="2" s="1"/>
  <c r="O309" i="5"/>
  <c r="Q307" i="2" s="1"/>
  <c r="N307" i="2" s="1"/>
  <c r="H309" i="5"/>
  <c r="H342" i="5"/>
  <c r="O342" i="5"/>
  <c r="Q340" i="2" s="1"/>
  <c r="N340" i="2" s="1"/>
  <c r="H247" i="5"/>
  <c r="O247" i="5"/>
  <c r="Q245" i="2" s="1"/>
  <c r="N245" i="2" s="1"/>
  <c r="O189" i="5"/>
  <c r="Q187" i="2" s="1"/>
  <c r="N187" i="2" s="1"/>
  <c r="H189" i="5"/>
  <c r="O252" i="5"/>
  <c r="Q250" i="2" s="1"/>
  <c r="N250" i="2" s="1"/>
  <c r="H252" i="5"/>
  <c r="L10" i="2"/>
  <c r="I11" i="2"/>
  <c r="I10" i="2" s="1"/>
  <c r="H149" i="5"/>
  <c r="O149" i="5"/>
  <c r="Q147" i="2" s="1"/>
  <c r="N147" i="2" s="1"/>
  <c r="O280" i="5"/>
  <c r="Q278" i="2" s="1"/>
  <c r="N278" i="2" s="1"/>
  <c r="H280" i="5"/>
  <c r="P97" i="5"/>
  <c r="V95" i="2" s="1"/>
  <c r="S95" i="2" s="1"/>
  <c r="I97" i="5"/>
  <c r="Q82" i="5"/>
  <c r="AA80" i="2" s="1"/>
  <c r="X80" i="2" s="1"/>
  <c r="J82" i="5"/>
  <c r="R82" i="5" s="1"/>
  <c r="AF80" i="2" s="1"/>
  <c r="AC80" i="2" s="1"/>
  <c r="J11" i="3"/>
  <c r="O11" i="3"/>
  <c r="W11" i="3"/>
  <c r="Q17" i="5"/>
  <c r="AA15" i="2" s="1"/>
  <c r="X15" i="2" s="1"/>
  <c r="J17" i="5"/>
  <c r="R17" i="5" s="1"/>
  <c r="AF15" i="2" s="1"/>
  <c r="AC15" i="2" s="1"/>
  <c r="O303" i="5"/>
  <c r="Q301" i="2" s="1"/>
  <c r="N301" i="2" s="1"/>
  <c r="H303" i="5"/>
  <c r="O187" i="5"/>
  <c r="Q185" i="2" s="1"/>
  <c r="N185" i="2" s="1"/>
  <c r="H187" i="5"/>
  <c r="H77" i="5"/>
  <c r="O77" i="5"/>
  <c r="Q75" i="2" s="1"/>
  <c r="N75" i="2" s="1"/>
  <c r="J70" i="5"/>
  <c r="R70" i="5" s="1"/>
  <c r="AF68" i="2" s="1"/>
  <c r="AC68" i="2" s="1"/>
  <c r="Q70" i="5"/>
  <c r="AA68" i="2" s="1"/>
  <c r="X68" i="2" s="1"/>
  <c r="O344" i="5"/>
  <c r="Q342" i="2" s="1"/>
  <c r="N342" i="2" s="1"/>
  <c r="H344" i="5"/>
  <c r="O140" i="5"/>
  <c r="Q138" i="2" s="1"/>
  <c r="N138" i="2" s="1"/>
  <c r="H140" i="5"/>
  <c r="O277" i="5"/>
  <c r="Q275" i="2" s="1"/>
  <c r="N275" i="2" s="1"/>
  <c r="H277" i="5"/>
  <c r="O71" i="5"/>
  <c r="Q69" i="2" s="1"/>
  <c r="N69" i="2" s="1"/>
  <c r="H71" i="5"/>
  <c r="P25" i="5"/>
  <c r="V23" i="2" s="1"/>
  <c r="S23" i="2" s="1"/>
  <c r="I25" i="5"/>
  <c r="H290" i="5"/>
  <c r="O290" i="5"/>
  <c r="Q288" i="2" s="1"/>
  <c r="N288" i="2" s="1"/>
  <c r="H245" i="5"/>
  <c r="O245" i="5"/>
  <c r="Q243" i="2" s="1"/>
  <c r="N243" i="2" s="1"/>
  <c r="H109" i="5"/>
  <c r="O109" i="5"/>
  <c r="Q107" i="2" s="1"/>
  <c r="N107" i="2" s="1"/>
  <c r="O138" i="5"/>
  <c r="Q136" i="2" s="1"/>
  <c r="N136" i="2" s="1"/>
  <c r="H138" i="5"/>
  <c r="H123" i="5"/>
  <c r="O123" i="5"/>
  <c r="Q121" i="2" s="1"/>
  <c r="N121" i="2" s="1"/>
  <c r="O168" i="5"/>
  <c r="Q166" i="2" s="1"/>
  <c r="N166" i="2" s="1"/>
  <c r="H168" i="5"/>
  <c r="H126" i="5"/>
  <c r="O126" i="5"/>
  <c r="Q124" i="2" s="1"/>
  <c r="N124" i="2" s="1"/>
  <c r="H93" i="5"/>
  <c r="O93" i="5"/>
  <c r="Q91" i="2" s="1"/>
  <c r="N91" i="2" s="1"/>
  <c r="I103" i="5"/>
  <c r="P103" i="5"/>
  <c r="V101" i="2" s="1"/>
  <c r="S101" i="2" s="1"/>
  <c r="O79" i="5"/>
  <c r="Q77" i="2" s="1"/>
  <c r="N77" i="2" s="1"/>
  <c r="H79" i="5"/>
  <c r="Q202" i="5"/>
  <c r="AA200" i="2" s="1"/>
  <c r="X200" i="2" s="1"/>
  <c r="J202" i="5"/>
  <c r="R202" i="5" s="1"/>
  <c r="AF200" i="2" s="1"/>
  <c r="AC200" i="2" s="1"/>
  <c r="Q66" i="5"/>
  <c r="AA64" i="2" s="1"/>
  <c r="X64" i="2" s="1"/>
  <c r="J66" i="5"/>
  <c r="R66" i="5" s="1"/>
  <c r="AF64" i="2" s="1"/>
  <c r="AC64" i="2" s="1"/>
  <c r="Q114" i="5"/>
  <c r="AA112" i="2" s="1"/>
  <c r="X112" i="2" s="1"/>
  <c r="J114" i="5"/>
  <c r="R114" i="5" s="1"/>
  <c r="AF112" i="2" s="1"/>
  <c r="AC112" i="2" s="1"/>
  <c r="O177" i="5"/>
  <c r="Q175" i="2" s="1"/>
  <c r="N175" i="2" s="1"/>
  <c r="H177" i="5"/>
  <c r="O188" i="5"/>
  <c r="Q186" i="2" s="1"/>
  <c r="N186" i="2" s="1"/>
  <c r="H188" i="5"/>
  <c r="H212" i="5"/>
  <c r="O212" i="5"/>
  <c r="Q210" i="2" s="1"/>
  <c r="N210" i="2" s="1"/>
  <c r="H13" i="5"/>
  <c r="O13" i="5"/>
  <c r="Q11" i="2" s="1"/>
  <c r="G12" i="5"/>
  <c r="O262" i="5"/>
  <c r="Q260" i="2" s="1"/>
  <c r="N260" i="2" s="1"/>
  <c r="H262" i="5"/>
  <c r="J62" i="5"/>
  <c r="R62" i="5" s="1"/>
  <c r="AF60" i="2" s="1"/>
  <c r="AC60" i="2" s="1"/>
  <c r="Q62" i="5"/>
  <c r="AA60" i="2" s="1"/>
  <c r="X60" i="2" s="1"/>
  <c r="Q96" i="5"/>
  <c r="AA94" i="2" s="1"/>
  <c r="X94" i="2" s="1"/>
  <c r="J96" i="5"/>
  <c r="R96" i="5" s="1"/>
  <c r="AF94" i="2" s="1"/>
  <c r="AC94" i="2" s="1"/>
  <c r="J73" i="5"/>
  <c r="R73" i="5" s="1"/>
  <c r="AF71" i="2" s="1"/>
  <c r="AC71" i="2" s="1"/>
  <c r="Q73" i="5"/>
  <c r="AA71" i="2" s="1"/>
  <c r="X71" i="2" s="1"/>
  <c r="O278" i="5"/>
  <c r="Q276" i="2" s="1"/>
  <c r="N276" i="2" s="1"/>
  <c r="H278" i="5"/>
  <c r="H157" i="5"/>
  <c r="O157" i="5"/>
  <c r="Q155" i="2" s="1"/>
  <c r="N155" i="2" s="1"/>
  <c r="H248" i="5"/>
  <c r="O248" i="5"/>
  <c r="Q246" i="2" s="1"/>
  <c r="N246" i="2" s="1"/>
  <c r="H232" i="5"/>
  <c r="O232" i="5"/>
  <c r="Q230" i="2" s="1"/>
  <c r="N230" i="2" s="1"/>
  <c r="O169" i="5"/>
  <c r="Q167" i="2" s="1"/>
  <c r="N167" i="2" s="1"/>
  <c r="H169" i="5"/>
  <c r="O148" i="5"/>
  <c r="Q146" i="2" s="1"/>
  <c r="N146" i="2" s="1"/>
  <c r="H148" i="5"/>
  <c r="J144" i="5"/>
  <c r="R144" i="5" s="1"/>
  <c r="AF142" i="2" s="1"/>
  <c r="AC142" i="2" s="1"/>
  <c r="Q144" i="5"/>
  <c r="AA142" i="2" s="1"/>
  <c r="X142" i="2" s="1"/>
  <c r="O296" i="5"/>
  <c r="Q294" i="2" s="1"/>
  <c r="N294" i="2" s="1"/>
  <c r="H296" i="5"/>
  <c r="O283" i="5"/>
  <c r="Q281" i="2" s="1"/>
  <c r="N281" i="2" s="1"/>
  <c r="H283" i="5"/>
  <c r="J90" i="5"/>
  <c r="R90" i="5" s="1"/>
  <c r="AF88" i="2" s="1"/>
  <c r="AC88" i="2" s="1"/>
  <c r="Q90" i="5"/>
  <c r="AA88" i="2" s="1"/>
  <c r="X88" i="2" s="1"/>
  <c r="H29" i="5"/>
  <c r="O29" i="5"/>
  <c r="Q27" i="2" s="1"/>
  <c r="N27" i="2" s="1"/>
  <c r="O292" i="5"/>
  <c r="Q290" i="2" s="1"/>
  <c r="N290" i="2" s="1"/>
  <c r="H292" i="5"/>
  <c r="P161" i="5"/>
  <c r="V159" i="2" s="1"/>
  <c r="S159" i="2" s="1"/>
  <c r="I161" i="5"/>
  <c r="P78" i="5"/>
  <c r="V76" i="2" s="1"/>
  <c r="S76" i="2" s="1"/>
  <c r="I78" i="5"/>
  <c r="P106" i="5"/>
  <c r="V104" i="2" s="1"/>
  <c r="S104" i="2" s="1"/>
  <c r="I106" i="5"/>
  <c r="P98" i="5"/>
  <c r="V96" i="2" s="1"/>
  <c r="S96" i="2" s="1"/>
  <c r="I98" i="5"/>
  <c r="H203" i="5"/>
  <c r="O203" i="5"/>
  <c r="Q201" i="2" s="1"/>
  <c r="N201" i="2" s="1"/>
  <c r="I43" i="5"/>
  <c r="P43" i="5"/>
  <c r="V41" i="2" s="1"/>
  <c r="S41" i="2" s="1"/>
  <c r="H41" i="5"/>
  <c r="O41" i="5"/>
  <c r="Q39" i="2" s="1"/>
  <c r="N39" i="2" s="1"/>
  <c r="H267" i="5"/>
  <c r="O267" i="5"/>
  <c r="Q265" i="2" s="1"/>
  <c r="N265" i="2" s="1"/>
  <c r="H305" i="5"/>
  <c r="O305" i="5"/>
  <c r="Q303" i="2" s="1"/>
  <c r="N303" i="2" s="1"/>
  <c r="P33" i="5"/>
  <c r="V31" i="2" s="1"/>
  <c r="S31" i="2" s="1"/>
  <c r="I33" i="5"/>
  <c r="O293" i="5"/>
  <c r="Q291" i="2" s="1"/>
  <c r="N291" i="2" s="1"/>
  <c r="H293" i="5"/>
  <c r="P107" i="5"/>
  <c r="V105" i="2" s="1"/>
  <c r="S105" i="2" s="1"/>
  <c r="I107" i="5"/>
  <c r="H253" i="5"/>
  <c r="O253" i="5"/>
  <c r="Q251" i="2" s="1"/>
  <c r="N251" i="2" s="1"/>
  <c r="H131" i="5"/>
  <c r="O131" i="5"/>
  <c r="Q129" i="2" s="1"/>
  <c r="N129" i="2" s="1"/>
  <c r="P315" i="5"/>
  <c r="V313" i="2" s="1"/>
  <c r="S313" i="2" s="1"/>
  <c r="I315" i="5"/>
  <c r="H191" i="5"/>
  <c r="O191" i="5"/>
  <c r="Q189" i="2" s="1"/>
  <c r="N189" i="2" s="1"/>
  <c r="Q192" i="5"/>
  <c r="AA190" i="2" s="1"/>
  <c r="X190" i="2" s="1"/>
  <c r="J192" i="5"/>
  <c r="R192" i="5" s="1"/>
  <c r="AF190" i="2" s="1"/>
  <c r="AC190" i="2" s="1"/>
  <c r="I239" i="5"/>
  <c r="P239" i="5"/>
  <c r="V237" i="2" s="1"/>
  <c r="S237" i="2" s="1"/>
  <c r="I147" i="5"/>
  <c r="P147" i="5"/>
  <c r="V145" i="2" s="1"/>
  <c r="S145" i="2" s="1"/>
  <c r="I198" i="5"/>
  <c r="P198" i="5"/>
  <c r="V196" i="2" s="1"/>
  <c r="S196" i="2" s="1"/>
  <c r="O125" i="5"/>
  <c r="Q123" i="2" s="1"/>
  <c r="N123" i="2" s="1"/>
  <c r="H125" i="5"/>
  <c r="P227" i="5"/>
  <c r="V225" i="2" s="1"/>
  <c r="S225" i="2" s="1"/>
  <c r="I227" i="5"/>
  <c r="P50" i="5"/>
  <c r="V48" i="2" s="1"/>
  <c r="S48" i="2" s="1"/>
  <c r="I50" i="5"/>
  <c r="Q112" i="5"/>
  <c r="AA110" i="2" s="1"/>
  <c r="X110" i="2" s="1"/>
  <c r="J112" i="5"/>
  <c r="R112" i="5" s="1"/>
  <c r="AF110" i="2" s="1"/>
  <c r="AC110" i="2" s="1"/>
  <c r="J111" i="5"/>
  <c r="R111" i="5" s="1"/>
  <c r="AF109" i="2" s="1"/>
  <c r="AC109" i="2" s="1"/>
  <c r="Q111" i="5"/>
  <c r="AA109" i="2" s="1"/>
  <c r="X109" i="2" s="1"/>
  <c r="Q25" i="5" l="1"/>
  <c r="AA23" i="2" s="1"/>
  <c r="X23" i="2" s="1"/>
  <c r="J25" i="5"/>
  <c r="R25" i="5" s="1"/>
  <c r="AF23" i="2" s="1"/>
  <c r="AC23" i="2" s="1"/>
  <c r="P11" i="3"/>
  <c r="K11" i="3"/>
  <c r="X11" i="3"/>
  <c r="J94" i="5"/>
  <c r="R94" i="5" s="1"/>
  <c r="AF92" i="2" s="1"/>
  <c r="AC92" i="2" s="1"/>
  <c r="Q94" i="5"/>
  <c r="AA92" i="2" s="1"/>
  <c r="X92" i="2" s="1"/>
  <c r="J50" i="5"/>
  <c r="R50" i="5" s="1"/>
  <c r="AF48" i="2" s="1"/>
  <c r="AC48" i="2" s="1"/>
  <c r="Q50" i="5"/>
  <c r="AA48" i="2" s="1"/>
  <c r="X48" i="2" s="1"/>
  <c r="Q315" i="5"/>
  <c r="AA313" i="2" s="1"/>
  <c r="X313" i="2" s="1"/>
  <c r="J315" i="5"/>
  <c r="R315" i="5" s="1"/>
  <c r="AF313" i="2" s="1"/>
  <c r="AC313" i="2" s="1"/>
  <c r="H12" i="5"/>
  <c r="I13" i="5"/>
  <c r="P13" i="5"/>
  <c r="V11" i="2" s="1"/>
  <c r="J103" i="5"/>
  <c r="R103" i="5" s="1"/>
  <c r="AF101" i="2" s="1"/>
  <c r="AC101" i="2" s="1"/>
  <c r="Q103" i="5"/>
  <c r="AA101" i="2" s="1"/>
  <c r="X101" i="2" s="1"/>
  <c r="I290" i="5"/>
  <c r="P290" i="5"/>
  <c r="V288" i="2" s="1"/>
  <c r="S288" i="2" s="1"/>
  <c r="P288" i="5"/>
  <c r="V286" i="2" s="1"/>
  <c r="S286" i="2" s="1"/>
  <c r="I288" i="5"/>
  <c r="Q250" i="5"/>
  <c r="AA248" i="2" s="1"/>
  <c r="X248" i="2" s="1"/>
  <c r="J250" i="5"/>
  <c r="R250" i="5" s="1"/>
  <c r="AF248" i="2" s="1"/>
  <c r="AC248" i="2" s="1"/>
  <c r="I348" i="5"/>
  <c r="P348" i="5"/>
  <c r="V346" i="2" s="1"/>
  <c r="S346" i="2" s="1"/>
  <c r="Q74" i="5"/>
  <c r="AA72" i="2" s="1"/>
  <c r="X72" i="2" s="1"/>
  <c r="J74" i="5"/>
  <c r="R74" i="5" s="1"/>
  <c r="AF72" i="2" s="1"/>
  <c r="AC72" i="2" s="1"/>
  <c r="Q104" i="5"/>
  <c r="AA102" i="2" s="1"/>
  <c r="X102" i="2" s="1"/>
  <c r="J104" i="5"/>
  <c r="R104" i="5" s="1"/>
  <c r="AF102" i="2" s="1"/>
  <c r="AC102" i="2" s="1"/>
  <c r="J20" i="5"/>
  <c r="R20" i="5" s="1"/>
  <c r="AF18" i="2" s="1"/>
  <c r="AC18" i="2" s="1"/>
  <c r="Q20" i="5"/>
  <c r="AA18" i="2" s="1"/>
  <c r="X18" i="2" s="1"/>
  <c r="P153" i="5"/>
  <c r="V151" i="2" s="1"/>
  <c r="S151" i="2" s="1"/>
  <c r="I153" i="5"/>
  <c r="I330" i="5"/>
  <c r="P330" i="5"/>
  <c r="V328" i="2" s="1"/>
  <c r="S328" i="2" s="1"/>
  <c r="J58" i="5"/>
  <c r="R58" i="5" s="1"/>
  <c r="AF56" i="2" s="1"/>
  <c r="AC56" i="2" s="1"/>
  <c r="Q58" i="5"/>
  <c r="AA56" i="2" s="1"/>
  <c r="X56" i="2" s="1"/>
  <c r="I327" i="5"/>
  <c r="P327" i="5"/>
  <c r="V325" i="2" s="1"/>
  <c r="S325" i="2" s="1"/>
  <c r="J110" i="5"/>
  <c r="R110" i="5" s="1"/>
  <c r="AF108" i="2" s="1"/>
  <c r="AC108" i="2" s="1"/>
  <c r="Q110" i="5"/>
  <c r="AA108" i="2" s="1"/>
  <c r="X108" i="2" s="1"/>
  <c r="Q28" i="5"/>
  <c r="AA26" i="2" s="1"/>
  <c r="X26" i="2" s="1"/>
  <c r="J28" i="5"/>
  <c r="R28" i="5" s="1"/>
  <c r="AF26" i="2" s="1"/>
  <c r="AC26" i="2" s="1"/>
  <c r="Q234" i="5"/>
  <c r="AA232" i="2" s="1"/>
  <c r="X232" i="2" s="1"/>
  <c r="J234" i="5"/>
  <c r="R234" i="5" s="1"/>
  <c r="AF232" i="2" s="1"/>
  <c r="AC232" i="2" s="1"/>
  <c r="I268" i="5"/>
  <c r="P268" i="5"/>
  <c r="V266" i="2" s="1"/>
  <c r="S266" i="2" s="1"/>
  <c r="P225" i="5"/>
  <c r="V223" i="2" s="1"/>
  <c r="S223" i="2" s="1"/>
  <c r="I225" i="5"/>
  <c r="P205" i="5"/>
  <c r="V203" i="2" s="1"/>
  <c r="S203" i="2" s="1"/>
  <c r="I205" i="5"/>
  <c r="J65" i="5"/>
  <c r="R65" i="5" s="1"/>
  <c r="AF63" i="2" s="1"/>
  <c r="AC63" i="2" s="1"/>
  <c r="Q65" i="5"/>
  <c r="AA63" i="2" s="1"/>
  <c r="X63" i="2" s="1"/>
  <c r="I325" i="5"/>
  <c r="P325" i="5"/>
  <c r="V323" i="2" s="1"/>
  <c r="S323" i="2" s="1"/>
  <c r="I231" i="5"/>
  <c r="P231" i="5"/>
  <c r="V229" i="2" s="1"/>
  <c r="S229" i="2" s="1"/>
  <c r="Q128" i="5"/>
  <c r="AA126" i="2" s="1"/>
  <c r="X126" i="2" s="1"/>
  <c r="J128" i="5"/>
  <c r="R128" i="5" s="1"/>
  <c r="AF126" i="2" s="1"/>
  <c r="AC126" i="2" s="1"/>
  <c r="I265" i="5"/>
  <c r="P265" i="5"/>
  <c r="V263" i="2" s="1"/>
  <c r="S263" i="2" s="1"/>
  <c r="I37" i="5"/>
  <c r="P37" i="5"/>
  <c r="V35" i="2" s="1"/>
  <c r="S35" i="2" s="1"/>
  <c r="I346" i="5"/>
  <c r="P346" i="5"/>
  <c r="V344" i="2" s="1"/>
  <c r="S344" i="2" s="1"/>
  <c r="J87" i="5"/>
  <c r="R87" i="5" s="1"/>
  <c r="AF85" i="2" s="1"/>
  <c r="AC85" i="2" s="1"/>
  <c r="Q87" i="5"/>
  <c r="AA85" i="2" s="1"/>
  <c r="X85" i="2" s="1"/>
  <c r="P252" i="5"/>
  <c r="V250" i="2" s="1"/>
  <c r="S250" i="2" s="1"/>
  <c r="I252" i="5"/>
  <c r="P130" i="5"/>
  <c r="V128" i="2" s="1"/>
  <c r="S128" i="2" s="1"/>
  <c r="I130" i="5"/>
  <c r="I295" i="5"/>
  <c r="P295" i="5"/>
  <c r="V293" i="2" s="1"/>
  <c r="S293" i="2" s="1"/>
  <c r="Q270" i="5"/>
  <c r="AA268" i="2" s="1"/>
  <c r="X268" i="2" s="1"/>
  <c r="J270" i="5"/>
  <c r="R270" i="5" s="1"/>
  <c r="AF268" i="2" s="1"/>
  <c r="AC268" i="2" s="1"/>
  <c r="I324" i="5"/>
  <c r="P324" i="5"/>
  <c r="V322" i="2" s="1"/>
  <c r="S322" i="2" s="1"/>
  <c r="Q195" i="5"/>
  <c r="AA193" i="2" s="1"/>
  <c r="X193" i="2" s="1"/>
  <c r="J195" i="5"/>
  <c r="R195" i="5" s="1"/>
  <c r="AF193" i="2" s="1"/>
  <c r="AC193" i="2" s="1"/>
  <c r="I322" i="5"/>
  <c r="P322" i="5"/>
  <c r="V320" i="2" s="1"/>
  <c r="S320" i="2" s="1"/>
  <c r="Q18" i="5"/>
  <c r="AA16" i="2" s="1"/>
  <c r="X16" i="2" s="1"/>
  <c r="J18" i="5"/>
  <c r="R18" i="5" s="1"/>
  <c r="AF16" i="2" s="1"/>
  <c r="AC16" i="2" s="1"/>
  <c r="I180" i="5"/>
  <c r="P180" i="5"/>
  <c r="V178" i="2" s="1"/>
  <c r="S178" i="2" s="1"/>
  <c r="J116" i="5"/>
  <c r="R116" i="5" s="1"/>
  <c r="AF114" i="2" s="1"/>
  <c r="AC114" i="2" s="1"/>
  <c r="Q116" i="5"/>
  <c r="AA114" i="2" s="1"/>
  <c r="X114" i="2" s="1"/>
  <c r="Q154" i="5"/>
  <c r="AA152" i="2" s="1"/>
  <c r="X152" i="2" s="1"/>
  <c r="J154" i="5"/>
  <c r="R154" i="5" s="1"/>
  <c r="AF152" i="2" s="1"/>
  <c r="AC152" i="2" s="1"/>
  <c r="I131" i="5"/>
  <c r="P131" i="5"/>
  <c r="V129" i="2" s="1"/>
  <c r="S129" i="2" s="1"/>
  <c r="Q43" i="5"/>
  <c r="AA41" i="2" s="1"/>
  <c r="X41" i="2" s="1"/>
  <c r="J43" i="5"/>
  <c r="R43" i="5" s="1"/>
  <c r="AF41" i="2" s="1"/>
  <c r="AC41" i="2" s="1"/>
  <c r="P157" i="5"/>
  <c r="V155" i="2" s="1"/>
  <c r="S155" i="2" s="1"/>
  <c r="I157" i="5"/>
  <c r="P188" i="5"/>
  <c r="V186" i="2" s="1"/>
  <c r="S186" i="2" s="1"/>
  <c r="I188" i="5"/>
  <c r="I71" i="5"/>
  <c r="P71" i="5"/>
  <c r="V69" i="2" s="1"/>
  <c r="S69" i="2" s="1"/>
  <c r="J84" i="5"/>
  <c r="R84" i="5" s="1"/>
  <c r="AF82" i="2" s="1"/>
  <c r="AC82" i="2" s="1"/>
  <c r="Q84" i="5"/>
  <c r="AA82" i="2" s="1"/>
  <c r="X82" i="2" s="1"/>
  <c r="P69" i="5"/>
  <c r="V67" i="2" s="1"/>
  <c r="S67" i="2" s="1"/>
  <c r="I69" i="5"/>
  <c r="J151" i="5"/>
  <c r="R151" i="5" s="1"/>
  <c r="AF149" i="2" s="1"/>
  <c r="AC149" i="2" s="1"/>
  <c r="Q151" i="5"/>
  <c r="AA149" i="2" s="1"/>
  <c r="X149" i="2" s="1"/>
  <c r="Q139" i="5"/>
  <c r="AA137" i="2" s="1"/>
  <c r="X137" i="2" s="1"/>
  <c r="J139" i="5"/>
  <c r="R139" i="5" s="1"/>
  <c r="AF137" i="2" s="1"/>
  <c r="AC137" i="2" s="1"/>
  <c r="I298" i="5"/>
  <c r="P298" i="5"/>
  <c r="V296" i="2" s="1"/>
  <c r="S296" i="2" s="1"/>
  <c r="I336" i="5"/>
  <c r="P336" i="5"/>
  <c r="V334" i="2" s="1"/>
  <c r="S334" i="2" s="1"/>
  <c r="Q257" i="5"/>
  <c r="AA255" i="2" s="1"/>
  <c r="X255" i="2" s="1"/>
  <c r="J257" i="5"/>
  <c r="R257" i="5" s="1"/>
  <c r="AF255" i="2" s="1"/>
  <c r="AC255" i="2" s="1"/>
  <c r="J308" i="5"/>
  <c r="R308" i="5" s="1"/>
  <c r="AF306" i="2" s="1"/>
  <c r="AC306" i="2" s="1"/>
  <c r="Q308" i="5"/>
  <c r="AA306" i="2" s="1"/>
  <c r="X306" i="2" s="1"/>
  <c r="P99" i="5"/>
  <c r="V97" i="2" s="1"/>
  <c r="S97" i="2" s="1"/>
  <c r="I99" i="5"/>
  <c r="P156" i="5"/>
  <c r="V154" i="2" s="1"/>
  <c r="S154" i="2" s="1"/>
  <c r="I156" i="5"/>
  <c r="I115" i="5"/>
  <c r="P115" i="5"/>
  <c r="V113" i="2" s="1"/>
  <c r="S113" i="2" s="1"/>
  <c r="I175" i="5"/>
  <c r="P175" i="5"/>
  <c r="V173" i="2" s="1"/>
  <c r="S173" i="2" s="1"/>
  <c r="P278" i="5"/>
  <c r="V276" i="2" s="1"/>
  <c r="S276" i="2" s="1"/>
  <c r="I278" i="5"/>
  <c r="P189" i="5"/>
  <c r="V187" i="2" s="1"/>
  <c r="S187" i="2" s="1"/>
  <c r="I189" i="5"/>
  <c r="P196" i="5"/>
  <c r="V194" i="2" s="1"/>
  <c r="S194" i="2" s="1"/>
  <c r="I196" i="5"/>
  <c r="I320" i="5"/>
  <c r="P320" i="5"/>
  <c r="V318" i="2" s="1"/>
  <c r="S318" i="2" s="1"/>
  <c r="I258" i="5"/>
  <c r="P258" i="5"/>
  <c r="V256" i="2" s="1"/>
  <c r="S256" i="2" s="1"/>
  <c r="Q337" i="5"/>
  <c r="AA335" i="2" s="1"/>
  <c r="X335" i="2" s="1"/>
  <c r="J337" i="5"/>
  <c r="R337" i="5" s="1"/>
  <c r="AF335" i="2" s="1"/>
  <c r="AC335" i="2" s="1"/>
  <c r="I200" i="5"/>
  <c r="P200" i="5"/>
  <c r="V198" i="2" s="1"/>
  <c r="S198" i="2" s="1"/>
  <c r="Q166" i="5"/>
  <c r="AA164" i="2" s="1"/>
  <c r="X164" i="2" s="1"/>
  <c r="J166" i="5"/>
  <c r="R166" i="5" s="1"/>
  <c r="AF164" i="2" s="1"/>
  <c r="AC164" i="2" s="1"/>
  <c r="P352" i="5"/>
  <c r="V350" i="2" s="1"/>
  <c r="S350" i="2" s="1"/>
  <c r="I352" i="5"/>
  <c r="Q51" i="5"/>
  <c r="AA49" i="2" s="1"/>
  <c r="X49" i="2" s="1"/>
  <c r="J51" i="5"/>
  <c r="R51" i="5" s="1"/>
  <c r="AF49" i="2" s="1"/>
  <c r="AC49" i="2" s="1"/>
  <c r="Q107" i="5"/>
  <c r="AA105" i="2" s="1"/>
  <c r="X105" i="2" s="1"/>
  <c r="J107" i="5"/>
  <c r="R107" i="5" s="1"/>
  <c r="AF105" i="2" s="1"/>
  <c r="AC105" i="2" s="1"/>
  <c r="Q98" i="5"/>
  <c r="AA96" i="2" s="1"/>
  <c r="X96" i="2" s="1"/>
  <c r="J98" i="5"/>
  <c r="R98" i="5" s="1"/>
  <c r="AF96" i="2" s="1"/>
  <c r="AC96" i="2" s="1"/>
  <c r="P296" i="5"/>
  <c r="V294" i="2" s="1"/>
  <c r="S294" i="2" s="1"/>
  <c r="I296" i="5"/>
  <c r="I241" i="5"/>
  <c r="P241" i="5"/>
  <c r="V239" i="2" s="1"/>
  <c r="S239" i="2" s="1"/>
  <c r="P334" i="5"/>
  <c r="V332" i="2" s="1"/>
  <c r="S332" i="2" s="1"/>
  <c r="I334" i="5"/>
  <c r="P319" i="5"/>
  <c r="V317" i="2" s="1"/>
  <c r="S317" i="2" s="1"/>
  <c r="I319" i="5"/>
  <c r="Q323" i="5"/>
  <c r="AA321" i="2" s="1"/>
  <c r="X321" i="2" s="1"/>
  <c r="J323" i="5"/>
  <c r="R323" i="5" s="1"/>
  <c r="AF321" i="2" s="1"/>
  <c r="AC321" i="2" s="1"/>
  <c r="P220" i="5"/>
  <c r="V218" i="2" s="1"/>
  <c r="S218" i="2" s="1"/>
  <c r="I220" i="5"/>
  <c r="Q52" i="5"/>
  <c r="AA50" i="2" s="1"/>
  <c r="X50" i="2" s="1"/>
  <c r="J52" i="5"/>
  <c r="R52" i="5" s="1"/>
  <c r="AF50" i="2" s="1"/>
  <c r="AC50" i="2" s="1"/>
  <c r="P226" i="5"/>
  <c r="V224" i="2" s="1"/>
  <c r="S224" i="2" s="1"/>
  <c r="I226" i="5"/>
  <c r="P351" i="5"/>
  <c r="V349" i="2" s="1"/>
  <c r="S349" i="2" s="1"/>
  <c r="I351" i="5"/>
  <c r="Q178" i="5"/>
  <c r="AA176" i="2" s="1"/>
  <c r="X176" i="2" s="1"/>
  <c r="J178" i="5"/>
  <c r="R178" i="5" s="1"/>
  <c r="AF176" i="2" s="1"/>
  <c r="AC176" i="2" s="1"/>
  <c r="J136" i="5"/>
  <c r="R136" i="5" s="1"/>
  <c r="AF134" i="2" s="1"/>
  <c r="AC134" i="2" s="1"/>
  <c r="Q136" i="5"/>
  <c r="AA134" i="2" s="1"/>
  <c r="X134" i="2" s="1"/>
  <c r="Q36" i="5"/>
  <c r="AA34" i="2" s="1"/>
  <c r="X34" i="2" s="1"/>
  <c r="J36" i="5"/>
  <c r="R36" i="5" s="1"/>
  <c r="AF34" i="2" s="1"/>
  <c r="AC34" i="2" s="1"/>
  <c r="P204" i="5"/>
  <c r="V202" i="2" s="1"/>
  <c r="S202" i="2" s="1"/>
  <c r="I204" i="5"/>
  <c r="P341" i="5"/>
  <c r="V339" i="2" s="1"/>
  <c r="S339" i="2" s="1"/>
  <c r="I341" i="5"/>
  <c r="P236" i="5"/>
  <c r="V234" i="2" s="1"/>
  <c r="S234" i="2" s="1"/>
  <c r="I236" i="5"/>
  <c r="P299" i="5"/>
  <c r="V297" i="2" s="1"/>
  <c r="S297" i="2" s="1"/>
  <c r="I299" i="5"/>
  <c r="I301" i="5"/>
  <c r="P301" i="5"/>
  <c r="V299" i="2" s="1"/>
  <c r="S299" i="2" s="1"/>
  <c r="I331" i="5"/>
  <c r="P331" i="5"/>
  <c r="V329" i="2" s="1"/>
  <c r="S329" i="2" s="1"/>
  <c r="P146" i="5"/>
  <c r="V144" i="2" s="1"/>
  <c r="S144" i="2" s="1"/>
  <c r="I146" i="5"/>
  <c r="P164" i="5"/>
  <c r="V162" i="2" s="1"/>
  <c r="S162" i="2" s="1"/>
  <c r="I164" i="5"/>
  <c r="P210" i="5"/>
  <c r="V208" i="2" s="1"/>
  <c r="S208" i="2" s="1"/>
  <c r="I210" i="5"/>
  <c r="I183" i="5"/>
  <c r="P183" i="5"/>
  <c r="V181" i="2" s="1"/>
  <c r="S181" i="2" s="1"/>
  <c r="I291" i="5"/>
  <c r="P291" i="5"/>
  <c r="V289" i="2" s="1"/>
  <c r="S289" i="2" s="1"/>
  <c r="I21" i="5"/>
  <c r="P21" i="5"/>
  <c r="V19" i="2" s="1"/>
  <c r="S19" i="2" s="1"/>
  <c r="I274" i="5"/>
  <c r="P274" i="5"/>
  <c r="V272" i="2" s="1"/>
  <c r="S272" i="2" s="1"/>
  <c r="Q47" i="5"/>
  <c r="AA45" i="2" s="1"/>
  <c r="X45" i="2" s="1"/>
  <c r="J47" i="5"/>
  <c r="R47" i="5" s="1"/>
  <c r="AF45" i="2" s="1"/>
  <c r="AC45" i="2" s="1"/>
  <c r="P286" i="5"/>
  <c r="V284" i="2" s="1"/>
  <c r="S284" i="2" s="1"/>
  <c r="I286" i="5"/>
  <c r="P117" i="5"/>
  <c r="V115" i="2" s="1"/>
  <c r="S115" i="2" s="1"/>
  <c r="I117" i="5"/>
  <c r="Q275" i="5"/>
  <c r="AA273" i="2" s="1"/>
  <c r="X273" i="2" s="1"/>
  <c r="J275" i="5"/>
  <c r="R275" i="5" s="1"/>
  <c r="AF273" i="2" s="1"/>
  <c r="AC273" i="2" s="1"/>
  <c r="I282" i="5"/>
  <c r="P282" i="5"/>
  <c r="V280" i="2" s="1"/>
  <c r="S280" i="2" s="1"/>
  <c r="I254" i="5"/>
  <c r="P254" i="5"/>
  <c r="V252" i="2" s="1"/>
  <c r="S252" i="2" s="1"/>
  <c r="I235" i="5"/>
  <c r="P235" i="5"/>
  <c r="V233" i="2" s="1"/>
  <c r="S233" i="2" s="1"/>
  <c r="I293" i="5"/>
  <c r="P293" i="5"/>
  <c r="V291" i="2" s="1"/>
  <c r="S291" i="2" s="1"/>
  <c r="J106" i="5"/>
  <c r="R106" i="5" s="1"/>
  <c r="AF104" i="2" s="1"/>
  <c r="AC104" i="2" s="1"/>
  <c r="Q106" i="5"/>
  <c r="AA104" i="2" s="1"/>
  <c r="X104" i="2" s="1"/>
  <c r="I22" i="5"/>
  <c r="P22" i="5"/>
  <c r="V20" i="2" s="1"/>
  <c r="S20" i="2" s="1"/>
  <c r="Q121" i="5"/>
  <c r="AA119" i="2" s="1"/>
  <c r="X119" i="2" s="1"/>
  <c r="J121" i="5"/>
  <c r="R121" i="5" s="1"/>
  <c r="AF119" i="2" s="1"/>
  <c r="AC119" i="2" s="1"/>
  <c r="Q194" i="5"/>
  <c r="AA192" i="2" s="1"/>
  <c r="X192" i="2" s="1"/>
  <c r="J194" i="5"/>
  <c r="R194" i="5" s="1"/>
  <c r="AF192" i="2" s="1"/>
  <c r="AC192" i="2" s="1"/>
  <c r="Q318" i="5"/>
  <c r="AA316" i="2" s="1"/>
  <c r="X316" i="2" s="1"/>
  <c r="J318" i="5"/>
  <c r="R318" i="5" s="1"/>
  <c r="AF316" i="2" s="1"/>
  <c r="AC316" i="2" s="1"/>
  <c r="Q162" i="5"/>
  <c r="AA160" i="2" s="1"/>
  <c r="X160" i="2" s="1"/>
  <c r="J162" i="5"/>
  <c r="R162" i="5" s="1"/>
  <c r="AF160" i="2" s="1"/>
  <c r="AC160" i="2" s="1"/>
  <c r="P311" i="5"/>
  <c r="V309" i="2" s="1"/>
  <c r="S309" i="2" s="1"/>
  <c r="I311" i="5"/>
  <c r="Q170" i="5"/>
  <c r="AA168" i="2" s="1"/>
  <c r="X168" i="2" s="1"/>
  <c r="J170" i="5"/>
  <c r="R170" i="5" s="1"/>
  <c r="AF168" i="2" s="1"/>
  <c r="AC168" i="2" s="1"/>
  <c r="P133" i="5"/>
  <c r="V131" i="2" s="1"/>
  <c r="S131" i="2" s="1"/>
  <c r="I133" i="5"/>
  <c r="Q105" i="5"/>
  <c r="AA103" i="2" s="1"/>
  <c r="X103" i="2" s="1"/>
  <c r="J105" i="5"/>
  <c r="R105" i="5" s="1"/>
  <c r="AF103" i="2" s="1"/>
  <c r="AC103" i="2" s="1"/>
  <c r="J44" i="5"/>
  <c r="R44" i="5" s="1"/>
  <c r="AF42" i="2" s="1"/>
  <c r="AC42" i="2" s="1"/>
  <c r="Q44" i="5"/>
  <c r="AA42" i="2" s="1"/>
  <c r="X42" i="2" s="1"/>
  <c r="Q171" i="5"/>
  <c r="AA169" i="2" s="1"/>
  <c r="X169" i="2" s="1"/>
  <c r="J171" i="5"/>
  <c r="R171" i="5" s="1"/>
  <c r="AF169" i="2" s="1"/>
  <c r="AC169" i="2" s="1"/>
  <c r="P212" i="5"/>
  <c r="V210" i="2" s="1"/>
  <c r="S210" i="2" s="1"/>
  <c r="I212" i="5"/>
  <c r="I93" i="5"/>
  <c r="P93" i="5"/>
  <c r="V91" i="2" s="1"/>
  <c r="S91" i="2" s="1"/>
  <c r="I340" i="5"/>
  <c r="P340" i="5"/>
  <c r="V338" i="2" s="1"/>
  <c r="S338" i="2" s="1"/>
  <c r="I283" i="5"/>
  <c r="P283" i="5"/>
  <c r="V281" i="2" s="1"/>
  <c r="S281" i="2" s="1"/>
  <c r="J233" i="5"/>
  <c r="R233" i="5" s="1"/>
  <c r="AF231" i="2" s="1"/>
  <c r="AC231" i="2" s="1"/>
  <c r="Q233" i="5"/>
  <c r="AA231" i="2" s="1"/>
  <c r="X231" i="2" s="1"/>
  <c r="P304" i="5"/>
  <c r="V302" i="2" s="1"/>
  <c r="S302" i="2" s="1"/>
  <c r="I304" i="5"/>
  <c r="I177" i="5"/>
  <c r="P177" i="5"/>
  <c r="V175" i="2" s="1"/>
  <c r="S175" i="2" s="1"/>
  <c r="P168" i="5"/>
  <c r="V166" i="2" s="1"/>
  <c r="S166" i="2" s="1"/>
  <c r="I168" i="5"/>
  <c r="P277" i="5"/>
  <c r="V275" i="2" s="1"/>
  <c r="S275" i="2" s="1"/>
  <c r="I277" i="5"/>
  <c r="P123" i="5"/>
  <c r="V121" i="2" s="1"/>
  <c r="S121" i="2" s="1"/>
  <c r="I123" i="5"/>
  <c r="Q147" i="5"/>
  <c r="AA145" i="2" s="1"/>
  <c r="X145" i="2" s="1"/>
  <c r="J147" i="5"/>
  <c r="R147" i="5" s="1"/>
  <c r="AF145" i="2" s="1"/>
  <c r="AC145" i="2" s="1"/>
  <c r="P138" i="5"/>
  <c r="V136" i="2" s="1"/>
  <c r="S136" i="2" s="1"/>
  <c r="I138" i="5"/>
  <c r="I344" i="5"/>
  <c r="P344" i="5"/>
  <c r="V342" i="2" s="1"/>
  <c r="S342" i="2" s="1"/>
  <c r="I342" i="5"/>
  <c r="P342" i="5"/>
  <c r="V340" i="2" s="1"/>
  <c r="S340" i="2" s="1"/>
  <c r="J223" i="5"/>
  <c r="R223" i="5" s="1"/>
  <c r="AF221" i="2" s="1"/>
  <c r="AC221" i="2" s="1"/>
  <c r="Q223" i="5"/>
  <c r="AA221" i="2" s="1"/>
  <c r="X221" i="2" s="1"/>
  <c r="Q329" i="5"/>
  <c r="AA327" i="2" s="1"/>
  <c r="X327" i="2" s="1"/>
  <c r="J329" i="5"/>
  <c r="R329" i="5" s="1"/>
  <c r="AF327" i="2" s="1"/>
  <c r="AC327" i="2" s="1"/>
  <c r="P181" i="5"/>
  <c r="V179" i="2" s="1"/>
  <c r="S179" i="2" s="1"/>
  <c r="I181" i="5"/>
  <c r="I339" i="5"/>
  <c r="P339" i="5"/>
  <c r="V337" i="2" s="1"/>
  <c r="S337" i="2" s="1"/>
  <c r="I350" i="5"/>
  <c r="P350" i="5"/>
  <c r="V348" i="2" s="1"/>
  <c r="S348" i="2" s="1"/>
  <c r="I197" i="5"/>
  <c r="P197" i="5"/>
  <c r="V195" i="2" s="1"/>
  <c r="S195" i="2" s="1"/>
  <c r="I199" i="5"/>
  <c r="P199" i="5"/>
  <c r="V197" i="2" s="1"/>
  <c r="S197" i="2" s="1"/>
  <c r="I297" i="5"/>
  <c r="P297" i="5"/>
  <c r="V295" i="2" s="1"/>
  <c r="S295" i="2" s="1"/>
  <c r="Q300" i="5"/>
  <c r="AA298" i="2" s="1"/>
  <c r="X298" i="2" s="1"/>
  <c r="J300" i="5"/>
  <c r="R300" i="5" s="1"/>
  <c r="AF298" i="2" s="1"/>
  <c r="AC298" i="2" s="1"/>
  <c r="I141" i="5"/>
  <c r="P141" i="5"/>
  <c r="V139" i="2" s="1"/>
  <c r="S139" i="2" s="1"/>
  <c r="I165" i="5"/>
  <c r="P165" i="5"/>
  <c r="V163" i="2" s="1"/>
  <c r="S163" i="2" s="1"/>
  <c r="Q310" i="5"/>
  <c r="AA308" i="2" s="1"/>
  <c r="X308" i="2" s="1"/>
  <c r="J310" i="5"/>
  <c r="R310" i="5" s="1"/>
  <c r="AF308" i="2" s="1"/>
  <c r="AC308" i="2" s="1"/>
  <c r="I174" i="5"/>
  <c r="P174" i="5"/>
  <c r="V172" i="2" s="1"/>
  <c r="S172" i="2" s="1"/>
  <c r="J95" i="5"/>
  <c r="R95" i="5" s="1"/>
  <c r="AF93" i="2" s="1"/>
  <c r="AC93" i="2" s="1"/>
  <c r="Q95" i="5"/>
  <c r="AA93" i="2" s="1"/>
  <c r="X93" i="2" s="1"/>
  <c r="J54" i="5"/>
  <c r="R54" i="5" s="1"/>
  <c r="AF52" i="2" s="1"/>
  <c r="AC52" i="2" s="1"/>
  <c r="Q54" i="5"/>
  <c r="AA52" i="2" s="1"/>
  <c r="X52" i="2" s="1"/>
  <c r="I214" i="5"/>
  <c r="P214" i="5"/>
  <c r="V212" i="2" s="1"/>
  <c r="S212" i="2" s="1"/>
  <c r="I284" i="5"/>
  <c r="P284" i="5"/>
  <c r="V282" i="2" s="1"/>
  <c r="S282" i="2" s="1"/>
  <c r="Q198" i="5"/>
  <c r="AA196" i="2" s="1"/>
  <c r="X196" i="2" s="1"/>
  <c r="J198" i="5"/>
  <c r="R198" i="5" s="1"/>
  <c r="AF196" i="2" s="1"/>
  <c r="AC196" i="2" s="1"/>
  <c r="I309" i="5"/>
  <c r="P309" i="5"/>
  <c r="V307" i="2" s="1"/>
  <c r="S307" i="2" s="1"/>
  <c r="P193" i="5"/>
  <c r="V191" i="2" s="1"/>
  <c r="S191" i="2" s="1"/>
  <c r="I193" i="5"/>
  <c r="I343" i="5"/>
  <c r="P343" i="5"/>
  <c r="V341" i="2" s="1"/>
  <c r="S341" i="2" s="1"/>
  <c r="P237" i="5"/>
  <c r="V235" i="2" s="1"/>
  <c r="S235" i="2" s="1"/>
  <c r="I237" i="5"/>
  <c r="P256" i="5"/>
  <c r="V254" i="2" s="1"/>
  <c r="S254" i="2" s="1"/>
  <c r="I256" i="5"/>
  <c r="I263" i="5"/>
  <c r="P263" i="5"/>
  <c r="V261" i="2" s="1"/>
  <c r="S261" i="2" s="1"/>
  <c r="J259" i="5"/>
  <c r="R259" i="5" s="1"/>
  <c r="AF257" i="2" s="1"/>
  <c r="AC257" i="2" s="1"/>
  <c r="Q259" i="5"/>
  <c r="AA257" i="2" s="1"/>
  <c r="X257" i="2" s="1"/>
  <c r="I353" i="5"/>
  <c r="P353" i="5"/>
  <c r="V351" i="2" s="1"/>
  <c r="S351" i="2" s="1"/>
  <c r="P243" i="5"/>
  <c r="V241" i="2" s="1"/>
  <c r="S241" i="2" s="1"/>
  <c r="I243" i="5"/>
  <c r="I229" i="5"/>
  <c r="P229" i="5"/>
  <c r="V227" i="2" s="1"/>
  <c r="S227" i="2" s="1"/>
  <c r="I219" i="5"/>
  <c r="P219" i="5"/>
  <c r="V217" i="2" s="1"/>
  <c r="S217" i="2" s="1"/>
  <c r="I222" i="5"/>
  <c r="P222" i="5"/>
  <c r="V220" i="2" s="1"/>
  <c r="S220" i="2" s="1"/>
  <c r="I338" i="5"/>
  <c r="P338" i="5"/>
  <c r="V336" i="2" s="1"/>
  <c r="S336" i="2" s="1"/>
  <c r="I289" i="5"/>
  <c r="P289" i="5"/>
  <c r="V287" i="2" s="1"/>
  <c r="S287" i="2" s="1"/>
  <c r="J119" i="5"/>
  <c r="R119" i="5" s="1"/>
  <c r="AF117" i="2" s="1"/>
  <c r="AC117" i="2" s="1"/>
  <c r="Q119" i="5"/>
  <c r="AA117" i="2" s="1"/>
  <c r="X117" i="2" s="1"/>
  <c r="P129" i="5"/>
  <c r="V127" i="2" s="1"/>
  <c r="S127" i="2" s="1"/>
  <c r="I129" i="5"/>
  <c r="J208" i="5"/>
  <c r="R208" i="5" s="1"/>
  <c r="AF206" i="2" s="1"/>
  <c r="AC206" i="2" s="1"/>
  <c r="Q208" i="5"/>
  <c r="AA206" i="2" s="1"/>
  <c r="X206" i="2" s="1"/>
  <c r="P312" i="5"/>
  <c r="V310" i="2" s="1"/>
  <c r="S310" i="2" s="1"/>
  <c r="I312" i="5"/>
  <c r="P253" i="5"/>
  <c r="V251" i="2" s="1"/>
  <c r="S251" i="2" s="1"/>
  <c r="I253" i="5"/>
  <c r="I251" i="5"/>
  <c r="P251" i="5"/>
  <c r="V249" i="2" s="1"/>
  <c r="S249" i="2" s="1"/>
  <c r="P218" i="5"/>
  <c r="V216" i="2" s="1"/>
  <c r="S216" i="2" s="1"/>
  <c r="I218" i="5"/>
  <c r="Q137" i="5"/>
  <c r="AA135" i="2" s="1"/>
  <c r="X135" i="2" s="1"/>
  <c r="J137" i="5"/>
  <c r="R137" i="5" s="1"/>
  <c r="AF135" i="2" s="1"/>
  <c r="AC135" i="2" s="1"/>
  <c r="Q240" i="5"/>
  <c r="AA238" i="2" s="1"/>
  <c r="X238" i="2" s="1"/>
  <c r="J240" i="5"/>
  <c r="R240" i="5" s="1"/>
  <c r="AF238" i="2" s="1"/>
  <c r="AC238" i="2" s="1"/>
  <c r="Q161" i="5"/>
  <c r="AA159" i="2" s="1"/>
  <c r="X159" i="2" s="1"/>
  <c r="J161" i="5"/>
  <c r="R161" i="5" s="1"/>
  <c r="AF159" i="2" s="1"/>
  <c r="AC159" i="2" s="1"/>
  <c r="I262" i="5"/>
  <c r="P262" i="5"/>
  <c r="V260" i="2" s="1"/>
  <c r="S260" i="2" s="1"/>
  <c r="I280" i="5"/>
  <c r="P280" i="5"/>
  <c r="V278" i="2" s="1"/>
  <c r="S278" i="2" s="1"/>
  <c r="P285" i="5"/>
  <c r="V283" i="2" s="1"/>
  <c r="S283" i="2" s="1"/>
  <c r="I285" i="5"/>
  <c r="Q163" i="5"/>
  <c r="AA161" i="2" s="1"/>
  <c r="X161" i="2" s="1"/>
  <c r="J163" i="5"/>
  <c r="R163" i="5" s="1"/>
  <c r="AF161" i="2" s="1"/>
  <c r="AC161" i="2" s="1"/>
  <c r="I160" i="5"/>
  <c r="P160" i="5"/>
  <c r="V158" i="2" s="1"/>
  <c r="S158" i="2" s="1"/>
  <c r="I316" i="5"/>
  <c r="P316" i="5"/>
  <c r="V314" i="2" s="1"/>
  <c r="S314" i="2" s="1"/>
  <c r="I261" i="5"/>
  <c r="P261" i="5"/>
  <c r="V259" i="2" s="1"/>
  <c r="S259" i="2" s="1"/>
  <c r="Q81" i="5"/>
  <c r="AA79" i="2" s="1"/>
  <c r="X79" i="2" s="1"/>
  <c r="J81" i="5"/>
  <c r="R81" i="5" s="1"/>
  <c r="AF79" i="2" s="1"/>
  <c r="AC79" i="2" s="1"/>
  <c r="J122" i="5"/>
  <c r="R122" i="5" s="1"/>
  <c r="AF120" i="2" s="1"/>
  <c r="AC120" i="2" s="1"/>
  <c r="Q122" i="5"/>
  <c r="AA120" i="2" s="1"/>
  <c r="X120" i="2" s="1"/>
  <c r="I127" i="5"/>
  <c r="P127" i="5"/>
  <c r="V125" i="2" s="1"/>
  <c r="S125" i="2" s="1"/>
  <c r="P228" i="5"/>
  <c r="V226" i="2" s="1"/>
  <c r="S226" i="2" s="1"/>
  <c r="I228" i="5"/>
  <c r="P125" i="5"/>
  <c r="V123" i="2" s="1"/>
  <c r="S123" i="2" s="1"/>
  <c r="I125" i="5"/>
  <c r="I169" i="5"/>
  <c r="P169" i="5"/>
  <c r="V167" i="2" s="1"/>
  <c r="S167" i="2" s="1"/>
  <c r="I109" i="5"/>
  <c r="P109" i="5"/>
  <c r="V107" i="2" s="1"/>
  <c r="S107" i="2" s="1"/>
  <c r="P333" i="5"/>
  <c r="V331" i="2" s="1"/>
  <c r="S331" i="2" s="1"/>
  <c r="I333" i="5"/>
  <c r="I79" i="5"/>
  <c r="P79" i="5"/>
  <c r="V77" i="2" s="1"/>
  <c r="S77" i="2" s="1"/>
  <c r="P101" i="5"/>
  <c r="V99" i="2" s="1"/>
  <c r="S99" i="2" s="1"/>
  <c r="I101" i="5"/>
  <c r="I306" i="5"/>
  <c r="P306" i="5"/>
  <c r="V304" i="2" s="1"/>
  <c r="S304" i="2" s="1"/>
  <c r="J143" i="5"/>
  <c r="R143" i="5" s="1"/>
  <c r="AF141" i="2" s="1"/>
  <c r="AC141" i="2" s="1"/>
  <c r="Q143" i="5"/>
  <c r="AA141" i="2" s="1"/>
  <c r="X141" i="2" s="1"/>
  <c r="I216" i="5"/>
  <c r="P216" i="5"/>
  <c r="V214" i="2" s="1"/>
  <c r="S214" i="2" s="1"/>
  <c r="P85" i="5"/>
  <c r="V83" i="2" s="1"/>
  <c r="S83" i="2" s="1"/>
  <c r="I85" i="5"/>
  <c r="Q302" i="5"/>
  <c r="AA300" i="2" s="1"/>
  <c r="X300" i="2" s="1"/>
  <c r="J302" i="5"/>
  <c r="R302" i="5" s="1"/>
  <c r="AF300" i="2" s="1"/>
  <c r="AC300" i="2" s="1"/>
  <c r="I347" i="5"/>
  <c r="P347" i="5"/>
  <c r="V345" i="2" s="1"/>
  <c r="S345" i="2" s="1"/>
  <c r="I313" i="5"/>
  <c r="P313" i="5"/>
  <c r="V311" i="2" s="1"/>
  <c r="S311" i="2" s="1"/>
  <c r="I272" i="5"/>
  <c r="P272" i="5"/>
  <c r="V270" i="2" s="1"/>
  <c r="S270" i="2" s="1"/>
  <c r="J206" i="5"/>
  <c r="R206" i="5" s="1"/>
  <c r="AF204" i="2" s="1"/>
  <c r="AC204" i="2" s="1"/>
  <c r="Q206" i="5"/>
  <c r="AA204" i="2" s="1"/>
  <c r="X204" i="2" s="1"/>
  <c r="I184" i="5"/>
  <c r="P184" i="5"/>
  <c r="V182" i="2" s="1"/>
  <c r="S182" i="2" s="1"/>
  <c r="I150" i="5"/>
  <c r="P150" i="5"/>
  <c r="V148" i="2" s="1"/>
  <c r="S148" i="2" s="1"/>
  <c r="I213" i="5"/>
  <c r="P213" i="5"/>
  <c r="V211" i="2" s="1"/>
  <c r="S211" i="2" s="1"/>
  <c r="Q182" i="5"/>
  <c r="AA180" i="2" s="1"/>
  <c r="X180" i="2" s="1"/>
  <c r="J182" i="5"/>
  <c r="R182" i="5" s="1"/>
  <c r="AF180" i="2" s="1"/>
  <c r="AC180" i="2" s="1"/>
  <c r="J135" i="5"/>
  <c r="R135" i="5" s="1"/>
  <c r="AF133" i="2" s="1"/>
  <c r="AC133" i="2" s="1"/>
  <c r="Q135" i="5"/>
  <c r="AA133" i="2" s="1"/>
  <c r="X133" i="2" s="1"/>
  <c r="P41" i="5"/>
  <c r="V39" i="2" s="1"/>
  <c r="S39" i="2" s="1"/>
  <c r="I41" i="5"/>
  <c r="I29" i="5"/>
  <c r="P29" i="5"/>
  <c r="V27" i="2" s="1"/>
  <c r="S27" i="2" s="1"/>
  <c r="I248" i="5"/>
  <c r="P248" i="5"/>
  <c r="V246" i="2" s="1"/>
  <c r="S246" i="2" s="1"/>
  <c r="P303" i="5"/>
  <c r="V301" i="2" s="1"/>
  <c r="S301" i="2" s="1"/>
  <c r="I303" i="5"/>
  <c r="I126" i="5"/>
  <c r="P126" i="5"/>
  <c r="V124" i="2" s="1"/>
  <c r="S124" i="2" s="1"/>
  <c r="I335" i="5"/>
  <c r="P335" i="5"/>
  <c r="V333" i="2" s="1"/>
  <c r="S333" i="2" s="1"/>
  <c r="I276" i="5"/>
  <c r="P276" i="5"/>
  <c r="V274" i="2" s="1"/>
  <c r="S274" i="2" s="1"/>
  <c r="P244" i="5"/>
  <c r="V242" i="2" s="1"/>
  <c r="S242" i="2" s="1"/>
  <c r="I244" i="5"/>
  <c r="Q91" i="5"/>
  <c r="AA89" i="2" s="1"/>
  <c r="X89" i="2" s="1"/>
  <c r="J91" i="5"/>
  <c r="R91" i="5" s="1"/>
  <c r="AF89" i="2" s="1"/>
  <c r="AC89" i="2" s="1"/>
  <c r="I203" i="5"/>
  <c r="P203" i="5"/>
  <c r="V201" i="2" s="1"/>
  <c r="S201" i="2" s="1"/>
  <c r="Q266" i="5"/>
  <c r="AA264" i="2" s="1"/>
  <c r="X264" i="2" s="1"/>
  <c r="J266" i="5"/>
  <c r="R266" i="5" s="1"/>
  <c r="AF264" i="2" s="1"/>
  <c r="AC264" i="2" s="1"/>
  <c r="J78" i="5"/>
  <c r="R78" i="5" s="1"/>
  <c r="AF76" i="2" s="1"/>
  <c r="AC76" i="2" s="1"/>
  <c r="Q78" i="5"/>
  <c r="AA76" i="2" s="1"/>
  <c r="X76" i="2" s="1"/>
  <c r="I287" i="5"/>
  <c r="P287" i="5"/>
  <c r="V285" i="2" s="1"/>
  <c r="S285" i="2" s="1"/>
  <c r="Q24" i="5"/>
  <c r="AA22" i="2" s="1"/>
  <c r="X22" i="2" s="1"/>
  <c r="J24" i="5"/>
  <c r="R24" i="5" s="1"/>
  <c r="AF22" i="2" s="1"/>
  <c r="AC22" i="2" s="1"/>
  <c r="I209" i="5"/>
  <c r="P209" i="5"/>
  <c r="V207" i="2" s="1"/>
  <c r="S207" i="2" s="1"/>
  <c r="J239" i="5"/>
  <c r="R239" i="5" s="1"/>
  <c r="AF237" i="2" s="1"/>
  <c r="AC237" i="2" s="1"/>
  <c r="Q239" i="5"/>
  <c r="AA237" i="2" s="1"/>
  <c r="X237" i="2" s="1"/>
  <c r="I332" i="5"/>
  <c r="P332" i="5"/>
  <c r="V330" i="2" s="1"/>
  <c r="S330" i="2" s="1"/>
  <c r="Q35" i="5"/>
  <c r="AA33" i="2" s="1"/>
  <c r="X33" i="2" s="1"/>
  <c r="J35" i="5"/>
  <c r="R35" i="5" s="1"/>
  <c r="AF33" i="2" s="1"/>
  <c r="AC33" i="2" s="1"/>
  <c r="I292" i="5"/>
  <c r="P292" i="5"/>
  <c r="V290" i="2" s="1"/>
  <c r="S290" i="2" s="1"/>
  <c r="I245" i="5"/>
  <c r="P245" i="5"/>
  <c r="V243" i="2" s="1"/>
  <c r="S243" i="2" s="1"/>
  <c r="I279" i="5"/>
  <c r="P279" i="5"/>
  <c r="V277" i="2" s="1"/>
  <c r="S277" i="2" s="1"/>
  <c r="P260" i="5"/>
  <c r="V258" i="2" s="1"/>
  <c r="S258" i="2" s="1"/>
  <c r="I260" i="5"/>
  <c r="I255" i="5"/>
  <c r="P255" i="5"/>
  <c r="V253" i="2" s="1"/>
  <c r="S253" i="2" s="1"/>
  <c r="I264" i="5"/>
  <c r="P264" i="5"/>
  <c r="V262" i="2" s="1"/>
  <c r="S262" i="2" s="1"/>
  <c r="I176" i="5"/>
  <c r="P176" i="5"/>
  <c r="V174" i="2" s="1"/>
  <c r="S174" i="2" s="1"/>
  <c r="Q326" i="5"/>
  <c r="AA324" i="2" s="1"/>
  <c r="X324" i="2" s="1"/>
  <c r="J326" i="5"/>
  <c r="R326" i="5" s="1"/>
  <c r="AF324" i="2" s="1"/>
  <c r="AC324" i="2" s="1"/>
  <c r="J100" i="5"/>
  <c r="R100" i="5" s="1"/>
  <c r="AF98" i="2" s="1"/>
  <c r="AC98" i="2" s="1"/>
  <c r="Q100" i="5"/>
  <c r="AA98" i="2" s="1"/>
  <c r="X98" i="2" s="1"/>
  <c r="I173" i="5"/>
  <c r="P173" i="5"/>
  <c r="V171" i="2" s="1"/>
  <c r="S171" i="2" s="1"/>
  <c r="J249" i="5"/>
  <c r="R249" i="5" s="1"/>
  <c r="AF247" i="2" s="1"/>
  <c r="AC247" i="2" s="1"/>
  <c r="Q249" i="5"/>
  <c r="AA247" i="2" s="1"/>
  <c r="X247" i="2" s="1"/>
  <c r="P271" i="5"/>
  <c r="V269" i="2" s="1"/>
  <c r="S269" i="2" s="1"/>
  <c r="I271" i="5"/>
  <c r="P221" i="5"/>
  <c r="V219" i="2" s="1"/>
  <c r="S219" i="2" s="1"/>
  <c r="I221" i="5"/>
  <c r="P224" i="5"/>
  <c r="V222" i="2" s="1"/>
  <c r="S222" i="2" s="1"/>
  <c r="I224" i="5"/>
  <c r="Q227" i="5"/>
  <c r="AA225" i="2" s="1"/>
  <c r="X225" i="2" s="1"/>
  <c r="J227" i="5"/>
  <c r="R227" i="5" s="1"/>
  <c r="AF225" i="2" s="1"/>
  <c r="AC225" i="2" s="1"/>
  <c r="P140" i="5"/>
  <c r="V138" i="2" s="1"/>
  <c r="S138" i="2" s="1"/>
  <c r="I140" i="5"/>
  <c r="I247" i="5"/>
  <c r="P247" i="5"/>
  <c r="V245" i="2" s="1"/>
  <c r="S245" i="2" s="1"/>
  <c r="Q33" i="5"/>
  <c r="AA31" i="2" s="1"/>
  <c r="X31" i="2" s="1"/>
  <c r="J33" i="5"/>
  <c r="R33" i="5" s="1"/>
  <c r="AF31" i="2" s="1"/>
  <c r="AC31" i="2" s="1"/>
  <c r="P148" i="5"/>
  <c r="V146" i="2" s="1"/>
  <c r="S146" i="2" s="1"/>
  <c r="I148" i="5"/>
  <c r="J97" i="5"/>
  <c r="R97" i="5" s="1"/>
  <c r="AF95" i="2" s="1"/>
  <c r="AC95" i="2" s="1"/>
  <c r="Q97" i="5"/>
  <c r="AA95" i="2" s="1"/>
  <c r="X95" i="2" s="1"/>
  <c r="P155" i="5"/>
  <c r="V153" i="2" s="1"/>
  <c r="S153" i="2" s="1"/>
  <c r="I155" i="5"/>
  <c r="I132" i="5"/>
  <c r="P132" i="5"/>
  <c r="V130" i="2" s="1"/>
  <c r="S130" i="2" s="1"/>
  <c r="I314" i="5"/>
  <c r="P314" i="5"/>
  <c r="V312" i="2" s="1"/>
  <c r="S312" i="2" s="1"/>
  <c r="I305" i="5"/>
  <c r="P305" i="5"/>
  <c r="V303" i="2" s="1"/>
  <c r="S303" i="2" s="1"/>
  <c r="I354" i="5"/>
  <c r="P354" i="5"/>
  <c r="V352" i="2" s="1"/>
  <c r="S352" i="2" s="1"/>
  <c r="P77" i="5"/>
  <c r="V75" i="2" s="1"/>
  <c r="S75" i="2" s="1"/>
  <c r="I77" i="5"/>
  <c r="I191" i="5"/>
  <c r="P191" i="5"/>
  <c r="V189" i="2" s="1"/>
  <c r="S189" i="2" s="1"/>
  <c r="I267" i="5"/>
  <c r="P267" i="5"/>
  <c r="V265" i="2" s="1"/>
  <c r="S265" i="2" s="1"/>
  <c r="I232" i="5"/>
  <c r="P232" i="5"/>
  <c r="V230" i="2" s="1"/>
  <c r="S230" i="2" s="1"/>
  <c r="Q10" i="2"/>
  <c r="N11" i="2"/>
  <c r="N10" i="2" s="1"/>
  <c r="I187" i="5"/>
  <c r="P187" i="5"/>
  <c r="V185" i="2" s="1"/>
  <c r="S185" i="2" s="1"/>
  <c r="P149" i="5"/>
  <c r="V147" i="2" s="1"/>
  <c r="S147" i="2" s="1"/>
  <c r="I149" i="5"/>
  <c r="I294" i="5"/>
  <c r="P294" i="5"/>
  <c r="V292" i="2" s="1"/>
  <c r="S292" i="2" s="1"/>
  <c r="P56" i="5"/>
  <c r="V54" i="2" s="1"/>
  <c r="S54" i="2" s="1"/>
  <c r="I56" i="5"/>
  <c r="I158" i="5"/>
  <c r="P158" i="5"/>
  <c r="V156" i="2" s="1"/>
  <c r="S156" i="2" s="1"/>
  <c r="I328" i="5"/>
  <c r="P328" i="5"/>
  <c r="V326" i="2" s="1"/>
  <c r="S326" i="2" s="1"/>
  <c r="I61" i="5"/>
  <c r="P61" i="5"/>
  <c r="V59" i="2" s="1"/>
  <c r="S59" i="2" s="1"/>
  <c r="I172" i="5"/>
  <c r="P172" i="5"/>
  <c r="V170" i="2" s="1"/>
  <c r="S170" i="2" s="1"/>
  <c r="Q246" i="5"/>
  <c r="AA244" i="2" s="1"/>
  <c r="X244" i="2" s="1"/>
  <c r="J246" i="5"/>
  <c r="R246" i="5" s="1"/>
  <c r="AF244" i="2" s="1"/>
  <c r="AC244" i="2" s="1"/>
  <c r="I53" i="5"/>
  <c r="P53" i="5"/>
  <c r="V51" i="2" s="1"/>
  <c r="S51" i="2" s="1"/>
  <c r="I215" i="5"/>
  <c r="P215" i="5"/>
  <c r="V213" i="2" s="1"/>
  <c r="S213" i="2" s="1"/>
  <c r="J159" i="5"/>
  <c r="R159" i="5" s="1"/>
  <c r="AF157" i="2" s="1"/>
  <c r="AC157" i="2" s="1"/>
  <c r="Q159" i="5"/>
  <c r="AA157" i="2" s="1"/>
  <c r="X157" i="2" s="1"/>
  <c r="J321" i="5"/>
  <c r="R321" i="5" s="1"/>
  <c r="AF319" i="2" s="1"/>
  <c r="AC319" i="2" s="1"/>
  <c r="Q321" i="5"/>
  <c r="AA319" i="2" s="1"/>
  <c r="X319" i="2" s="1"/>
  <c r="I45" i="5"/>
  <c r="P45" i="5"/>
  <c r="V43" i="2" s="1"/>
  <c r="S43" i="2" s="1"/>
  <c r="J188" i="5" l="1"/>
  <c r="R188" i="5" s="1"/>
  <c r="AF186" i="2" s="1"/>
  <c r="AC186" i="2" s="1"/>
  <c r="Q188" i="5"/>
  <c r="AA186" i="2" s="1"/>
  <c r="X186" i="2" s="1"/>
  <c r="J225" i="5"/>
  <c r="R225" i="5" s="1"/>
  <c r="AF223" i="2" s="1"/>
  <c r="AC223" i="2" s="1"/>
  <c r="Q225" i="5"/>
  <c r="AA223" i="2" s="1"/>
  <c r="X223" i="2" s="1"/>
  <c r="Q153" i="5"/>
  <c r="AA151" i="2" s="1"/>
  <c r="X151" i="2" s="1"/>
  <c r="J153" i="5"/>
  <c r="R153" i="5" s="1"/>
  <c r="AF151" i="2" s="1"/>
  <c r="AC151" i="2" s="1"/>
  <c r="Q123" i="5"/>
  <c r="AA121" i="2" s="1"/>
  <c r="X121" i="2" s="1"/>
  <c r="J123" i="5"/>
  <c r="R123" i="5" s="1"/>
  <c r="AF121" i="2" s="1"/>
  <c r="AC121" i="2" s="1"/>
  <c r="J236" i="5"/>
  <c r="R236" i="5" s="1"/>
  <c r="AF234" i="2" s="1"/>
  <c r="AC234" i="2" s="1"/>
  <c r="Q236" i="5"/>
  <c r="AA234" i="2" s="1"/>
  <c r="X234" i="2" s="1"/>
  <c r="Q196" i="5"/>
  <c r="AA194" i="2" s="1"/>
  <c r="X194" i="2" s="1"/>
  <c r="J196" i="5"/>
  <c r="R196" i="5" s="1"/>
  <c r="AF194" i="2" s="1"/>
  <c r="AC194" i="2" s="1"/>
  <c r="J215" i="5"/>
  <c r="R215" i="5" s="1"/>
  <c r="AF213" i="2" s="1"/>
  <c r="AC213" i="2" s="1"/>
  <c r="Q215" i="5"/>
  <c r="AA213" i="2" s="1"/>
  <c r="X213" i="2" s="1"/>
  <c r="Q294" i="5"/>
  <c r="AA292" i="2" s="1"/>
  <c r="X292" i="2" s="1"/>
  <c r="J294" i="5"/>
  <c r="R294" i="5" s="1"/>
  <c r="AF292" i="2" s="1"/>
  <c r="AC292" i="2" s="1"/>
  <c r="J354" i="5"/>
  <c r="R354" i="5" s="1"/>
  <c r="AF352" i="2" s="1"/>
  <c r="AC352" i="2" s="1"/>
  <c r="Q354" i="5"/>
  <c r="AA352" i="2" s="1"/>
  <c r="X352" i="2" s="1"/>
  <c r="J247" i="5"/>
  <c r="R247" i="5" s="1"/>
  <c r="AF245" i="2" s="1"/>
  <c r="AC245" i="2" s="1"/>
  <c r="Q247" i="5"/>
  <c r="AA245" i="2" s="1"/>
  <c r="X245" i="2" s="1"/>
  <c r="Q292" i="5"/>
  <c r="AA290" i="2" s="1"/>
  <c r="X290" i="2" s="1"/>
  <c r="J292" i="5"/>
  <c r="R292" i="5" s="1"/>
  <c r="AF290" i="2" s="1"/>
  <c r="AC290" i="2" s="1"/>
  <c r="J248" i="5"/>
  <c r="R248" i="5" s="1"/>
  <c r="AF246" i="2" s="1"/>
  <c r="AC246" i="2" s="1"/>
  <c r="Q248" i="5"/>
  <c r="AA246" i="2" s="1"/>
  <c r="X246" i="2" s="1"/>
  <c r="J306" i="5"/>
  <c r="R306" i="5" s="1"/>
  <c r="AF304" i="2" s="1"/>
  <c r="AC304" i="2" s="1"/>
  <c r="Q306" i="5"/>
  <c r="AA304" i="2" s="1"/>
  <c r="X304" i="2" s="1"/>
  <c r="J127" i="5"/>
  <c r="R127" i="5" s="1"/>
  <c r="AF125" i="2" s="1"/>
  <c r="AC125" i="2" s="1"/>
  <c r="Q127" i="5"/>
  <c r="AA125" i="2" s="1"/>
  <c r="X125" i="2" s="1"/>
  <c r="Q280" i="5"/>
  <c r="AA278" i="2" s="1"/>
  <c r="X278" i="2" s="1"/>
  <c r="J280" i="5"/>
  <c r="R280" i="5" s="1"/>
  <c r="AF278" i="2" s="1"/>
  <c r="AC278" i="2" s="1"/>
  <c r="Q229" i="5"/>
  <c r="AA227" i="2" s="1"/>
  <c r="X227" i="2" s="1"/>
  <c r="J229" i="5"/>
  <c r="R229" i="5" s="1"/>
  <c r="AF227" i="2" s="1"/>
  <c r="AC227" i="2" s="1"/>
  <c r="Q339" i="5"/>
  <c r="AA337" i="2" s="1"/>
  <c r="X337" i="2" s="1"/>
  <c r="J339" i="5"/>
  <c r="R339" i="5" s="1"/>
  <c r="AF337" i="2" s="1"/>
  <c r="AC337" i="2" s="1"/>
  <c r="J93" i="5"/>
  <c r="R93" i="5" s="1"/>
  <c r="AF91" i="2" s="1"/>
  <c r="AC91" i="2" s="1"/>
  <c r="Q93" i="5"/>
  <c r="AA91" i="2" s="1"/>
  <c r="X91" i="2" s="1"/>
  <c r="Q254" i="5"/>
  <c r="AA252" i="2" s="1"/>
  <c r="X252" i="2" s="1"/>
  <c r="J254" i="5"/>
  <c r="R254" i="5" s="1"/>
  <c r="AF252" i="2" s="1"/>
  <c r="AC252" i="2" s="1"/>
  <c r="J291" i="5"/>
  <c r="R291" i="5" s="1"/>
  <c r="AF289" i="2" s="1"/>
  <c r="AC289" i="2" s="1"/>
  <c r="Q291" i="5"/>
  <c r="AA289" i="2" s="1"/>
  <c r="X289" i="2" s="1"/>
  <c r="Q322" i="5"/>
  <c r="AA320" i="2" s="1"/>
  <c r="X320" i="2" s="1"/>
  <c r="J322" i="5"/>
  <c r="R322" i="5" s="1"/>
  <c r="AF320" i="2" s="1"/>
  <c r="AC320" i="2" s="1"/>
  <c r="J346" i="5"/>
  <c r="R346" i="5" s="1"/>
  <c r="AF344" i="2" s="1"/>
  <c r="AC344" i="2" s="1"/>
  <c r="Q346" i="5"/>
  <c r="AA344" i="2" s="1"/>
  <c r="X344" i="2" s="1"/>
  <c r="Q312" i="5"/>
  <c r="AA310" i="2" s="1"/>
  <c r="X310" i="2" s="1"/>
  <c r="J312" i="5"/>
  <c r="R312" i="5" s="1"/>
  <c r="AF310" i="2" s="1"/>
  <c r="AC310" i="2" s="1"/>
  <c r="J193" i="5"/>
  <c r="R193" i="5" s="1"/>
  <c r="AF191" i="2" s="1"/>
  <c r="AC191" i="2" s="1"/>
  <c r="Q193" i="5"/>
  <c r="AA191" i="2" s="1"/>
  <c r="X191" i="2" s="1"/>
  <c r="J149" i="5"/>
  <c r="R149" i="5" s="1"/>
  <c r="AF147" i="2" s="1"/>
  <c r="AC147" i="2" s="1"/>
  <c r="Q149" i="5"/>
  <c r="AA147" i="2" s="1"/>
  <c r="X147" i="2" s="1"/>
  <c r="Q140" i="5"/>
  <c r="AA138" i="2" s="1"/>
  <c r="X138" i="2" s="1"/>
  <c r="J140" i="5"/>
  <c r="R140" i="5" s="1"/>
  <c r="AF138" i="2" s="1"/>
  <c r="AC138" i="2" s="1"/>
  <c r="J101" i="5"/>
  <c r="R101" i="5" s="1"/>
  <c r="AF99" i="2" s="1"/>
  <c r="AC99" i="2" s="1"/>
  <c r="Q101" i="5"/>
  <c r="AA99" i="2" s="1"/>
  <c r="X99" i="2" s="1"/>
  <c r="Q243" i="5"/>
  <c r="AA241" i="2" s="1"/>
  <c r="X241" i="2" s="1"/>
  <c r="J243" i="5"/>
  <c r="R243" i="5" s="1"/>
  <c r="AF241" i="2" s="1"/>
  <c r="AC241" i="2" s="1"/>
  <c r="J181" i="5"/>
  <c r="R181" i="5" s="1"/>
  <c r="AF179" i="2" s="1"/>
  <c r="AC179" i="2" s="1"/>
  <c r="Q181" i="5"/>
  <c r="AA179" i="2" s="1"/>
  <c r="X179" i="2" s="1"/>
  <c r="Q277" i="5"/>
  <c r="AA275" i="2" s="1"/>
  <c r="X275" i="2" s="1"/>
  <c r="J277" i="5"/>
  <c r="R277" i="5" s="1"/>
  <c r="AF275" i="2" s="1"/>
  <c r="AC275" i="2" s="1"/>
  <c r="J212" i="5"/>
  <c r="R212" i="5" s="1"/>
  <c r="AF210" i="2" s="1"/>
  <c r="AC210" i="2" s="1"/>
  <c r="Q212" i="5"/>
  <c r="AA210" i="2" s="1"/>
  <c r="X210" i="2" s="1"/>
  <c r="Q341" i="5"/>
  <c r="AA339" i="2" s="1"/>
  <c r="X339" i="2" s="1"/>
  <c r="J341" i="5"/>
  <c r="R341" i="5" s="1"/>
  <c r="AF339" i="2" s="1"/>
  <c r="AC339" i="2" s="1"/>
  <c r="J220" i="5"/>
  <c r="R220" i="5" s="1"/>
  <c r="AF218" i="2" s="1"/>
  <c r="AC218" i="2" s="1"/>
  <c r="Q220" i="5"/>
  <c r="AA218" i="2" s="1"/>
  <c r="X218" i="2" s="1"/>
  <c r="Q189" i="5"/>
  <c r="AA187" i="2" s="1"/>
  <c r="X187" i="2" s="1"/>
  <c r="J189" i="5"/>
  <c r="R189" i="5" s="1"/>
  <c r="AF187" i="2" s="1"/>
  <c r="AC187" i="2" s="1"/>
  <c r="J157" i="5"/>
  <c r="R157" i="5" s="1"/>
  <c r="AF155" i="2" s="1"/>
  <c r="AC155" i="2" s="1"/>
  <c r="Q157" i="5"/>
  <c r="AA155" i="2" s="1"/>
  <c r="X155" i="2" s="1"/>
  <c r="V10" i="2"/>
  <c r="S11" i="2"/>
  <c r="S10" i="2" s="1"/>
  <c r="Q352" i="5"/>
  <c r="AA350" i="2" s="1"/>
  <c r="X350" i="2" s="1"/>
  <c r="J352" i="5"/>
  <c r="R352" i="5" s="1"/>
  <c r="AF350" i="2" s="1"/>
  <c r="AC350" i="2" s="1"/>
  <c r="J53" i="5"/>
  <c r="R53" i="5" s="1"/>
  <c r="AF51" i="2" s="1"/>
  <c r="AC51" i="2" s="1"/>
  <c r="Q53" i="5"/>
  <c r="AA51" i="2" s="1"/>
  <c r="X51" i="2" s="1"/>
  <c r="J305" i="5"/>
  <c r="R305" i="5" s="1"/>
  <c r="AF303" i="2" s="1"/>
  <c r="AC303" i="2" s="1"/>
  <c r="Q305" i="5"/>
  <c r="AA303" i="2" s="1"/>
  <c r="X303" i="2" s="1"/>
  <c r="Q203" i="5"/>
  <c r="AA201" i="2" s="1"/>
  <c r="X201" i="2" s="1"/>
  <c r="J203" i="5"/>
  <c r="R203" i="5" s="1"/>
  <c r="AF201" i="2" s="1"/>
  <c r="AC201" i="2" s="1"/>
  <c r="J29" i="5"/>
  <c r="R29" i="5" s="1"/>
  <c r="AF27" i="2" s="1"/>
  <c r="AC27" i="2" s="1"/>
  <c r="Q29" i="5"/>
  <c r="AA27" i="2" s="1"/>
  <c r="X27" i="2" s="1"/>
  <c r="Q272" i="5"/>
  <c r="AA270" i="2" s="1"/>
  <c r="X270" i="2" s="1"/>
  <c r="J272" i="5"/>
  <c r="R272" i="5" s="1"/>
  <c r="AF270" i="2" s="1"/>
  <c r="AC270" i="2" s="1"/>
  <c r="Q262" i="5"/>
  <c r="AA260" i="2" s="1"/>
  <c r="X260" i="2" s="1"/>
  <c r="J262" i="5"/>
  <c r="R262" i="5" s="1"/>
  <c r="AF260" i="2" s="1"/>
  <c r="AC260" i="2" s="1"/>
  <c r="Q309" i="5"/>
  <c r="AA307" i="2" s="1"/>
  <c r="X307" i="2" s="1"/>
  <c r="J309" i="5"/>
  <c r="R309" i="5" s="1"/>
  <c r="AF307" i="2" s="1"/>
  <c r="AC307" i="2" s="1"/>
  <c r="J165" i="5"/>
  <c r="R165" i="5" s="1"/>
  <c r="AF163" i="2" s="1"/>
  <c r="AC163" i="2" s="1"/>
  <c r="Q165" i="5"/>
  <c r="AA163" i="2" s="1"/>
  <c r="X163" i="2" s="1"/>
  <c r="J282" i="5"/>
  <c r="R282" i="5" s="1"/>
  <c r="AF280" i="2" s="1"/>
  <c r="AC280" i="2" s="1"/>
  <c r="Q282" i="5"/>
  <c r="AA280" i="2" s="1"/>
  <c r="X280" i="2" s="1"/>
  <c r="J183" i="5"/>
  <c r="R183" i="5" s="1"/>
  <c r="AF181" i="2" s="1"/>
  <c r="AC181" i="2" s="1"/>
  <c r="Q183" i="5"/>
  <c r="AA181" i="2" s="1"/>
  <c r="X181" i="2" s="1"/>
  <c r="Q336" i="5"/>
  <c r="AA334" i="2" s="1"/>
  <c r="X334" i="2" s="1"/>
  <c r="J336" i="5"/>
  <c r="R336" i="5" s="1"/>
  <c r="AF334" i="2" s="1"/>
  <c r="AC334" i="2" s="1"/>
  <c r="J37" i="5"/>
  <c r="R37" i="5" s="1"/>
  <c r="AF35" i="2" s="1"/>
  <c r="AC35" i="2" s="1"/>
  <c r="Q37" i="5"/>
  <c r="AA35" i="2" s="1"/>
  <c r="X35" i="2" s="1"/>
  <c r="J268" i="5"/>
  <c r="R268" i="5" s="1"/>
  <c r="AF266" i="2" s="1"/>
  <c r="AC266" i="2" s="1"/>
  <c r="Q268" i="5"/>
  <c r="AA266" i="2" s="1"/>
  <c r="X266" i="2" s="1"/>
  <c r="J13" i="5"/>
  <c r="Q13" i="5"/>
  <c r="AA11" i="2" s="1"/>
  <c r="I12" i="5"/>
  <c r="J298" i="5"/>
  <c r="R298" i="5" s="1"/>
  <c r="AF296" i="2" s="1"/>
  <c r="AC296" i="2" s="1"/>
  <c r="Q298" i="5"/>
  <c r="AA296" i="2" s="1"/>
  <c r="X296" i="2" s="1"/>
  <c r="Q324" i="5"/>
  <c r="AA322" i="2" s="1"/>
  <c r="X322" i="2" s="1"/>
  <c r="J324" i="5"/>
  <c r="R324" i="5" s="1"/>
  <c r="AF322" i="2" s="1"/>
  <c r="AC322" i="2" s="1"/>
  <c r="Q265" i="5"/>
  <c r="AA263" i="2" s="1"/>
  <c r="X263" i="2" s="1"/>
  <c r="J265" i="5"/>
  <c r="R265" i="5" s="1"/>
  <c r="AF263" i="2" s="1"/>
  <c r="AC263" i="2" s="1"/>
  <c r="J353" i="5"/>
  <c r="R353" i="5" s="1"/>
  <c r="AF351" i="2" s="1"/>
  <c r="AC351" i="2" s="1"/>
  <c r="Q353" i="5"/>
  <c r="AA351" i="2" s="1"/>
  <c r="X351" i="2" s="1"/>
  <c r="Q224" i="5"/>
  <c r="AA222" i="2" s="1"/>
  <c r="X222" i="2" s="1"/>
  <c r="J224" i="5"/>
  <c r="R224" i="5" s="1"/>
  <c r="AF222" i="2" s="1"/>
  <c r="AC222" i="2" s="1"/>
  <c r="Q244" i="5"/>
  <c r="AA242" i="2" s="1"/>
  <c r="X242" i="2" s="1"/>
  <c r="J244" i="5"/>
  <c r="R244" i="5" s="1"/>
  <c r="AF242" i="2" s="1"/>
  <c r="AC242" i="2" s="1"/>
  <c r="Q333" i="5"/>
  <c r="AA331" i="2" s="1"/>
  <c r="X331" i="2" s="1"/>
  <c r="J333" i="5"/>
  <c r="R333" i="5" s="1"/>
  <c r="AF331" i="2" s="1"/>
  <c r="AC331" i="2" s="1"/>
  <c r="J117" i="5"/>
  <c r="R117" i="5" s="1"/>
  <c r="AF115" i="2" s="1"/>
  <c r="AC115" i="2" s="1"/>
  <c r="Q117" i="5"/>
  <c r="AA115" i="2" s="1"/>
  <c r="X115" i="2" s="1"/>
  <c r="Q164" i="5"/>
  <c r="AA162" i="2" s="1"/>
  <c r="X162" i="2" s="1"/>
  <c r="J164" i="5"/>
  <c r="R164" i="5" s="1"/>
  <c r="AF162" i="2" s="1"/>
  <c r="AC162" i="2" s="1"/>
  <c r="Q319" i="5"/>
  <c r="AA317" i="2" s="1"/>
  <c r="X317" i="2" s="1"/>
  <c r="J319" i="5"/>
  <c r="R319" i="5" s="1"/>
  <c r="AF317" i="2" s="1"/>
  <c r="AC317" i="2" s="1"/>
  <c r="J168" i="5"/>
  <c r="R168" i="5" s="1"/>
  <c r="AF166" i="2" s="1"/>
  <c r="AC166" i="2" s="1"/>
  <c r="Q168" i="5"/>
  <c r="AA166" i="2" s="1"/>
  <c r="X166" i="2" s="1"/>
  <c r="J175" i="5"/>
  <c r="R175" i="5" s="1"/>
  <c r="AF173" i="2" s="1"/>
  <c r="AC173" i="2" s="1"/>
  <c r="Q175" i="5"/>
  <c r="AA173" i="2" s="1"/>
  <c r="X173" i="2" s="1"/>
  <c r="Q131" i="5"/>
  <c r="AA129" i="2" s="1"/>
  <c r="X129" i="2" s="1"/>
  <c r="J131" i="5"/>
  <c r="R131" i="5" s="1"/>
  <c r="AF129" i="2" s="1"/>
  <c r="AC129" i="2" s="1"/>
  <c r="Q278" i="5"/>
  <c r="AA276" i="2" s="1"/>
  <c r="X276" i="2" s="1"/>
  <c r="J278" i="5"/>
  <c r="R278" i="5" s="1"/>
  <c r="AF276" i="2" s="1"/>
  <c r="AC276" i="2" s="1"/>
  <c r="Q187" i="5"/>
  <c r="AA185" i="2" s="1"/>
  <c r="X185" i="2" s="1"/>
  <c r="J187" i="5"/>
  <c r="R187" i="5" s="1"/>
  <c r="AF185" i="2" s="1"/>
  <c r="AC185" i="2" s="1"/>
  <c r="Q314" i="5"/>
  <c r="AA312" i="2" s="1"/>
  <c r="X312" i="2" s="1"/>
  <c r="J314" i="5"/>
  <c r="R314" i="5" s="1"/>
  <c r="AF312" i="2" s="1"/>
  <c r="AC312" i="2" s="1"/>
  <c r="J176" i="5"/>
  <c r="R176" i="5" s="1"/>
  <c r="AF174" i="2" s="1"/>
  <c r="AC174" i="2" s="1"/>
  <c r="Q176" i="5"/>
  <c r="AA174" i="2" s="1"/>
  <c r="X174" i="2" s="1"/>
  <c r="J313" i="5"/>
  <c r="R313" i="5" s="1"/>
  <c r="AF311" i="2" s="1"/>
  <c r="AC311" i="2" s="1"/>
  <c r="Q313" i="5"/>
  <c r="AA311" i="2" s="1"/>
  <c r="X311" i="2" s="1"/>
  <c r="J132" i="5"/>
  <c r="R132" i="5" s="1"/>
  <c r="AF130" i="2" s="1"/>
  <c r="AC130" i="2" s="1"/>
  <c r="Q132" i="5"/>
  <c r="AA130" i="2" s="1"/>
  <c r="X130" i="2" s="1"/>
  <c r="J264" i="5"/>
  <c r="R264" i="5" s="1"/>
  <c r="AF262" i="2" s="1"/>
  <c r="AC262" i="2" s="1"/>
  <c r="Q264" i="5"/>
  <c r="AA262" i="2" s="1"/>
  <c r="X262" i="2" s="1"/>
  <c r="J347" i="5"/>
  <c r="R347" i="5" s="1"/>
  <c r="AF345" i="2" s="1"/>
  <c r="AC345" i="2" s="1"/>
  <c r="Q347" i="5"/>
  <c r="AA345" i="2" s="1"/>
  <c r="X345" i="2" s="1"/>
  <c r="Q261" i="5"/>
  <c r="AA259" i="2" s="1"/>
  <c r="X259" i="2" s="1"/>
  <c r="J261" i="5"/>
  <c r="R261" i="5" s="1"/>
  <c r="AF259" i="2" s="1"/>
  <c r="AC259" i="2" s="1"/>
  <c r="J177" i="5"/>
  <c r="R177" i="5" s="1"/>
  <c r="AF175" i="2" s="1"/>
  <c r="AC175" i="2" s="1"/>
  <c r="Q177" i="5"/>
  <c r="AA175" i="2" s="1"/>
  <c r="X175" i="2" s="1"/>
  <c r="Q304" i="5"/>
  <c r="AA302" i="2" s="1"/>
  <c r="X302" i="2" s="1"/>
  <c r="J304" i="5"/>
  <c r="R304" i="5" s="1"/>
  <c r="AF302" i="2" s="1"/>
  <c r="AC302" i="2" s="1"/>
  <c r="Q286" i="5"/>
  <c r="AA284" i="2" s="1"/>
  <c r="X284" i="2" s="1"/>
  <c r="J286" i="5"/>
  <c r="R286" i="5" s="1"/>
  <c r="AF284" i="2" s="1"/>
  <c r="AC284" i="2" s="1"/>
  <c r="Q146" i="5"/>
  <c r="AA144" i="2" s="1"/>
  <c r="X144" i="2" s="1"/>
  <c r="J146" i="5"/>
  <c r="R146" i="5" s="1"/>
  <c r="AF144" i="2" s="1"/>
  <c r="AC144" i="2" s="1"/>
  <c r="Q334" i="5"/>
  <c r="AA332" i="2" s="1"/>
  <c r="X332" i="2" s="1"/>
  <c r="J334" i="5"/>
  <c r="R334" i="5" s="1"/>
  <c r="AF332" i="2" s="1"/>
  <c r="AC332" i="2" s="1"/>
  <c r="Q284" i="5"/>
  <c r="AA282" i="2" s="1"/>
  <c r="X282" i="2" s="1"/>
  <c r="J284" i="5"/>
  <c r="R284" i="5" s="1"/>
  <c r="AF282" i="2" s="1"/>
  <c r="AC282" i="2" s="1"/>
  <c r="Q155" i="5"/>
  <c r="AA153" i="2" s="1"/>
  <c r="X153" i="2" s="1"/>
  <c r="J155" i="5"/>
  <c r="R155" i="5" s="1"/>
  <c r="AF153" i="2" s="1"/>
  <c r="AC153" i="2" s="1"/>
  <c r="Q221" i="5"/>
  <c r="AA219" i="2" s="1"/>
  <c r="X219" i="2" s="1"/>
  <c r="J221" i="5"/>
  <c r="R221" i="5" s="1"/>
  <c r="AF219" i="2" s="1"/>
  <c r="AC219" i="2" s="1"/>
  <c r="J61" i="5"/>
  <c r="R61" i="5" s="1"/>
  <c r="AF59" i="2" s="1"/>
  <c r="AC59" i="2" s="1"/>
  <c r="Q61" i="5"/>
  <c r="AA59" i="2" s="1"/>
  <c r="X59" i="2" s="1"/>
  <c r="J232" i="5"/>
  <c r="R232" i="5" s="1"/>
  <c r="AF230" i="2" s="1"/>
  <c r="AC230" i="2" s="1"/>
  <c r="Q232" i="5"/>
  <c r="AA230" i="2" s="1"/>
  <c r="X230" i="2" s="1"/>
  <c r="J255" i="5"/>
  <c r="R255" i="5" s="1"/>
  <c r="AF253" i="2" s="1"/>
  <c r="AC253" i="2" s="1"/>
  <c r="Q255" i="5"/>
  <c r="AA253" i="2" s="1"/>
  <c r="X253" i="2" s="1"/>
  <c r="J209" i="5"/>
  <c r="R209" i="5" s="1"/>
  <c r="AF207" i="2" s="1"/>
  <c r="AC207" i="2" s="1"/>
  <c r="Q209" i="5"/>
  <c r="AA207" i="2" s="1"/>
  <c r="X207" i="2" s="1"/>
  <c r="Q276" i="5"/>
  <c r="AA274" i="2" s="1"/>
  <c r="X274" i="2" s="1"/>
  <c r="J276" i="5"/>
  <c r="R276" i="5" s="1"/>
  <c r="AF274" i="2" s="1"/>
  <c r="AC274" i="2" s="1"/>
  <c r="J109" i="5"/>
  <c r="R109" i="5" s="1"/>
  <c r="AF107" i="2" s="1"/>
  <c r="AC107" i="2" s="1"/>
  <c r="Q109" i="5"/>
  <c r="AA107" i="2" s="1"/>
  <c r="X107" i="2" s="1"/>
  <c r="J316" i="5"/>
  <c r="R316" i="5" s="1"/>
  <c r="AF314" i="2" s="1"/>
  <c r="AC314" i="2" s="1"/>
  <c r="Q316" i="5"/>
  <c r="AA314" i="2" s="1"/>
  <c r="X314" i="2" s="1"/>
  <c r="Q289" i="5"/>
  <c r="AA287" i="2" s="1"/>
  <c r="X287" i="2" s="1"/>
  <c r="J289" i="5"/>
  <c r="R289" i="5" s="1"/>
  <c r="AF287" i="2" s="1"/>
  <c r="AC287" i="2" s="1"/>
  <c r="J263" i="5"/>
  <c r="R263" i="5" s="1"/>
  <c r="AF261" i="2" s="1"/>
  <c r="AC261" i="2" s="1"/>
  <c r="Q263" i="5"/>
  <c r="AA261" i="2" s="1"/>
  <c r="X261" i="2" s="1"/>
  <c r="Q214" i="5"/>
  <c r="AA212" i="2" s="1"/>
  <c r="X212" i="2" s="1"/>
  <c r="J214" i="5"/>
  <c r="R214" i="5" s="1"/>
  <c r="AF212" i="2" s="1"/>
  <c r="AC212" i="2" s="1"/>
  <c r="J297" i="5"/>
  <c r="R297" i="5" s="1"/>
  <c r="AF295" i="2" s="1"/>
  <c r="AC295" i="2" s="1"/>
  <c r="Q297" i="5"/>
  <c r="AA295" i="2" s="1"/>
  <c r="X295" i="2" s="1"/>
  <c r="Q342" i="5"/>
  <c r="AA340" i="2" s="1"/>
  <c r="X340" i="2" s="1"/>
  <c r="J342" i="5"/>
  <c r="R342" i="5" s="1"/>
  <c r="AF340" i="2" s="1"/>
  <c r="AC340" i="2" s="1"/>
  <c r="J22" i="5"/>
  <c r="R22" i="5" s="1"/>
  <c r="AF20" i="2" s="1"/>
  <c r="AC20" i="2" s="1"/>
  <c r="Q22" i="5"/>
  <c r="AA20" i="2" s="1"/>
  <c r="X20" i="2" s="1"/>
  <c r="J200" i="5"/>
  <c r="R200" i="5" s="1"/>
  <c r="AF198" i="2" s="1"/>
  <c r="AC198" i="2" s="1"/>
  <c r="Q200" i="5"/>
  <c r="AA198" i="2" s="1"/>
  <c r="X198" i="2" s="1"/>
  <c r="Q115" i="5"/>
  <c r="AA113" i="2" s="1"/>
  <c r="X113" i="2" s="1"/>
  <c r="J115" i="5"/>
  <c r="R115" i="5" s="1"/>
  <c r="AF113" i="2" s="1"/>
  <c r="AC113" i="2" s="1"/>
  <c r="J295" i="5"/>
  <c r="R295" i="5" s="1"/>
  <c r="AF293" i="2" s="1"/>
  <c r="AC293" i="2" s="1"/>
  <c r="Q295" i="5"/>
  <c r="AA293" i="2" s="1"/>
  <c r="X293" i="2" s="1"/>
  <c r="J231" i="5"/>
  <c r="R231" i="5" s="1"/>
  <c r="AF229" i="2" s="1"/>
  <c r="AC229" i="2" s="1"/>
  <c r="Q231" i="5"/>
  <c r="AA229" i="2" s="1"/>
  <c r="X229" i="2" s="1"/>
  <c r="Q348" i="5"/>
  <c r="AA346" i="2" s="1"/>
  <c r="X346" i="2" s="1"/>
  <c r="J348" i="5"/>
  <c r="R348" i="5" s="1"/>
  <c r="AF346" i="2" s="1"/>
  <c r="AC346" i="2" s="1"/>
  <c r="J85" i="5"/>
  <c r="R85" i="5" s="1"/>
  <c r="AF83" i="2" s="1"/>
  <c r="AC83" i="2" s="1"/>
  <c r="Q85" i="5"/>
  <c r="AA83" i="2" s="1"/>
  <c r="X83" i="2" s="1"/>
  <c r="Q218" i="5"/>
  <c r="AA216" i="2" s="1"/>
  <c r="X216" i="2" s="1"/>
  <c r="J218" i="5"/>
  <c r="R218" i="5" s="1"/>
  <c r="AF216" i="2" s="1"/>
  <c r="AC216" i="2" s="1"/>
  <c r="Q256" i="5"/>
  <c r="AA254" i="2" s="1"/>
  <c r="X254" i="2" s="1"/>
  <c r="J256" i="5"/>
  <c r="R256" i="5" s="1"/>
  <c r="AF254" i="2" s="1"/>
  <c r="AC254" i="2" s="1"/>
  <c r="J133" i="5"/>
  <c r="R133" i="5" s="1"/>
  <c r="AF131" i="2" s="1"/>
  <c r="AC131" i="2" s="1"/>
  <c r="Q133" i="5"/>
  <c r="AA131" i="2" s="1"/>
  <c r="X131" i="2" s="1"/>
  <c r="Q156" i="5"/>
  <c r="AA154" i="2" s="1"/>
  <c r="X154" i="2" s="1"/>
  <c r="J156" i="5"/>
  <c r="R156" i="5" s="1"/>
  <c r="AF154" i="2" s="1"/>
  <c r="AC154" i="2" s="1"/>
  <c r="J69" i="5"/>
  <c r="R69" i="5" s="1"/>
  <c r="AF67" i="2" s="1"/>
  <c r="AC67" i="2" s="1"/>
  <c r="Q69" i="5"/>
  <c r="AA67" i="2" s="1"/>
  <c r="X67" i="2" s="1"/>
  <c r="Q130" i="5"/>
  <c r="AA128" i="2" s="1"/>
  <c r="X128" i="2" s="1"/>
  <c r="J130" i="5"/>
  <c r="R130" i="5" s="1"/>
  <c r="AF128" i="2" s="1"/>
  <c r="AC128" i="2" s="1"/>
  <c r="J332" i="5"/>
  <c r="R332" i="5" s="1"/>
  <c r="AF330" i="2" s="1"/>
  <c r="AC330" i="2" s="1"/>
  <c r="Q332" i="5"/>
  <c r="AA330" i="2" s="1"/>
  <c r="X330" i="2" s="1"/>
  <c r="J172" i="5"/>
  <c r="R172" i="5" s="1"/>
  <c r="AF170" i="2" s="1"/>
  <c r="AC170" i="2" s="1"/>
  <c r="Q172" i="5"/>
  <c r="AA170" i="2" s="1"/>
  <c r="X170" i="2" s="1"/>
  <c r="Q328" i="5"/>
  <c r="AA326" i="2" s="1"/>
  <c r="X326" i="2" s="1"/>
  <c r="J328" i="5"/>
  <c r="R328" i="5" s="1"/>
  <c r="AF326" i="2" s="1"/>
  <c r="AC326" i="2" s="1"/>
  <c r="Q213" i="5"/>
  <c r="AA211" i="2" s="1"/>
  <c r="X211" i="2" s="1"/>
  <c r="J213" i="5"/>
  <c r="R213" i="5" s="1"/>
  <c r="AF211" i="2" s="1"/>
  <c r="AC211" i="2" s="1"/>
  <c r="Q325" i="5"/>
  <c r="AA323" i="2" s="1"/>
  <c r="X323" i="2" s="1"/>
  <c r="J325" i="5"/>
  <c r="R325" i="5" s="1"/>
  <c r="AF323" i="2" s="1"/>
  <c r="AC323" i="2" s="1"/>
  <c r="Q327" i="5"/>
  <c r="AA325" i="2" s="1"/>
  <c r="X325" i="2" s="1"/>
  <c r="J327" i="5"/>
  <c r="R327" i="5" s="1"/>
  <c r="AF325" i="2" s="1"/>
  <c r="AC325" i="2" s="1"/>
  <c r="J204" i="5"/>
  <c r="R204" i="5" s="1"/>
  <c r="AF202" i="2" s="1"/>
  <c r="AC202" i="2" s="1"/>
  <c r="Q204" i="5"/>
  <c r="AA202" i="2" s="1"/>
  <c r="X202" i="2" s="1"/>
  <c r="Q125" i="5"/>
  <c r="AA123" i="2" s="1"/>
  <c r="X123" i="2" s="1"/>
  <c r="J125" i="5"/>
  <c r="R125" i="5" s="1"/>
  <c r="AF123" i="2" s="1"/>
  <c r="AC123" i="2" s="1"/>
  <c r="Q237" i="5"/>
  <c r="AA235" i="2" s="1"/>
  <c r="X235" i="2" s="1"/>
  <c r="J237" i="5"/>
  <c r="R237" i="5" s="1"/>
  <c r="AF235" i="2" s="1"/>
  <c r="AC235" i="2" s="1"/>
  <c r="Q138" i="5"/>
  <c r="AA136" i="2" s="1"/>
  <c r="X136" i="2" s="1"/>
  <c r="J138" i="5"/>
  <c r="R138" i="5" s="1"/>
  <c r="AF136" i="2" s="1"/>
  <c r="AC136" i="2" s="1"/>
  <c r="J351" i="5"/>
  <c r="R351" i="5" s="1"/>
  <c r="AF349" i="2" s="1"/>
  <c r="AC349" i="2" s="1"/>
  <c r="Q351" i="5"/>
  <c r="AA349" i="2" s="1"/>
  <c r="X349" i="2" s="1"/>
  <c r="Q296" i="5"/>
  <c r="AA294" i="2" s="1"/>
  <c r="X294" i="2" s="1"/>
  <c r="J296" i="5"/>
  <c r="R296" i="5" s="1"/>
  <c r="AF294" i="2" s="1"/>
  <c r="AC294" i="2" s="1"/>
  <c r="Q99" i="5"/>
  <c r="AA97" i="2" s="1"/>
  <c r="X97" i="2" s="1"/>
  <c r="J99" i="5"/>
  <c r="R99" i="5" s="1"/>
  <c r="AF97" i="2" s="1"/>
  <c r="AC97" i="2" s="1"/>
  <c r="J252" i="5"/>
  <c r="R252" i="5" s="1"/>
  <c r="AF250" i="2" s="1"/>
  <c r="AC250" i="2" s="1"/>
  <c r="Q252" i="5"/>
  <c r="AA250" i="2" s="1"/>
  <c r="X250" i="2" s="1"/>
  <c r="Q288" i="5"/>
  <c r="AA286" i="2" s="1"/>
  <c r="X286" i="2" s="1"/>
  <c r="J288" i="5"/>
  <c r="R288" i="5" s="1"/>
  <c r="AF286" i="2" s="1"/>
  <c r="AC286" i="2" s="1"/>
  <c r="Y11" i="3"/>
  <c r="Q11" i="3"/>
  <c r="Q210" i="5"/>
  <c r="AA208" i="2" s="1"/>
  <c r="X208" i="2" s="1"/>
  <c r="J210" i="5"/>
  <c r="R210" i="5" s="1"/>
  <c r="AF208" i="2" s="1"/>
  <c r="AC208" i="2" s="1"/>
  <c r="J45" i="5"/>
  <c r="R45" i="5" s="1"/>
  <c r="AF43" i="2" s="1"/>
  <c r="AC43" i="2" s="1"/>
  <c r="Q45" i="5"/>
  <c r="AA43" i="2" s="1"/>
  <c r="X43" i="2" s="1"/>
  <c r="J267" i="5"/>
  <c r="R267" i="5" s="1"/>
  <c r="AF265" i="2" s="1"/>
  <c r="AC265" i="2" s="1"/>
  <c r="Q267" i="5"/>
  <c r="AA265" i="2" s="1"/>
  <c r="X265" i="2" s="1"/>
  <c r="J169" i="5"/>
  <c r="R169" i="5" s="1"/>
  <c r="AF167" i="2" s="1"/>
  <c r="AC167" i="2" s="1"/>
  <c r="Q169" i="5"/>
  <c r="AA167" i="2" s="1"/>
  <c r="X167" i="2" s="1"/>
  <c r="Q160" i="5"/>
  <c r="AA158" i="2" s="1"/>
  <c r="X158" i="2" s="1"/>
  <c r="J160" i="5"/>
  <c r="R160" i="5" s="1"/>
  <c r="AF158" i="2" s="1"/>
  <c r="AC158" i="2" s="1"/>
  <c r="J199" i="5"/>
  <c r="R199" i="5" s="1"/>
  <c r="AF197" i="2" s="1"/>
  <c r="AC197" i="2" s="1"/>
  <c r="Q199" i="5"/>
  <c r="AA197" i="2" s="1"/>
  <c r="X197" i="2" s="1"/>
  <c r="J241" i="5"/>
  <c r="R241" i="5" s="1"/>
  <c r="AF239" i="2" s="1"/>
  <c r="AC239" i="2" s="1"/>
  <c r="Q241" i="5"/>
  <c r="AA239" i="2" s="1"/>
  <c r="X239" i="2" s="1"/>
  <c r="Q148" i="5"/>
  <c r="AA146" i="2" s="1"/>
  <c r="X146" i="2" s="1"/>
  <c r="J148" i="5"/>
  <c r="R148" i="5" s="1"/>
  <c r="AF146" i="2" s="1"/>
  <c r="AC146" i="2" s="1"/>
  <c r="J279" i="5"/>
  <c r="R279" i="5" s="1"/>
  <c r="AF277" i="2" s="1"/>
  <c r="AC277" i="2" s="1"/>
  <c r="Q279" i="5"/>
  <c r="AA277" i="2" s="1"/>
  <c r="X277" i="2" s="1"/>
  <c r="J287" i="5"/>
  <c r="R287" i="5" s="1"/>
  <c r="AF285" i="2" s="1"/>
  <c r="AC285" i="2" s="1"/>
  <c r="Q287" i="5"/>
  <c r="AA285" i="2" s="1"/>
  <c r="X285" i="2" s="1"/>
  <c r="Q126" i="5"/>
  <c r="AA124" i="2" s="1"/>
  <c r="X124" i="2" s="1"/>
  <c r="J126" i="5"/>
  <c r="R126" i="5" s="1"/>
  <c r="AF124" i="2" s="1"/>
  <c r="AC124" i="2" s="1"/>
  <c r="J150" i="5"/>
  <c r="R150" i="5" s="1"/>
  <c r="AF148" i="2" s="1"/>
  <c r="AC148" i="2" s="1"/>
  <c r="Q150" i="5"/>
  <c r="AA148" i="2" s="1"/>
  <c r="X148" i="2" s="1"/>
  <c r="J216" i="5"/>
  <c r="R216" i="5" s="1"/>
  <c r="AF214" i="2" s="1"/>
  <c r="AC214" i="2" s="1"/>
  <c r="Q216" i="5"/>
  <c r="AA214" i="2" s="1"/>
  <c r="X214" i="2" s="1"/>
  <c r="Q251" i="5"/>
  <c r="AA249" i="2" s="1"/>
  <c r="X249" i="2" s="1"/>
  <c r="J251" i="5"/>
  <c r="R251" i="5" s="1"/>
  <c r="AF249" i="2" s="1"/>
  <c r="AC249" i="2" s="1"/>
  <c r="J222" i="5"/>
  <c r="R222" i="5" s="1"/>
  <c r="AF220" i="2" s="1"/>
  <c r="AC220" i="2" s="1"/>
  <c r="Q222" i="5"/>
  <c r="AA220" i="2" s="1"/>
  <c r="X220" i="2" s="1"/>
  <c r="J197" i="5"/>
  <c r="R197" i="5" s="1"/>
  <c r="AF195" i="2" s="1"/>
  <c r="AC195" i="2" s="1"/>
  <c r="Q197" i="5"/>
  <c r="AA195" i="2" s="1"/>
  <c r="X195" i="2" s="1"/>
  <c r="J283" i="5"/>
  <c r="R283" i="5" s="1"/>
  <c r="AF281" i="2" s="1"/>
  <c r="AC281" i="2" s="1"/>
  <c r="Q283" i="5"/>
  <c r="AA281" i="2" s="1"/>
  <c r="X281" i="2" s="1"/>
  <c r="Q293" i="5"/>
  <c r="AA291" i="2" s="1"/>
  <c r="X291" i="2" s="1"/>
  <c r="J293" i="5"/>
  <c r="R293" i="5" s="1"/>
  <c r="AF291" i="2" s="1"/>
  <c r="AC291" i="2" s="1"/>
  <c r="Q274" i="5"/>
  <c r="AA272" i="2" s="1"/>
  <c r="X272" i="2" s="1"/>
  <c r="J274" i="5"/>
  <c r="R274" i="5" s="1"/>
  <c r="AF272" i="2" s="1"/>
  <c r="AC272" i="2" s="1"/>
  <c r="Q301" i="5"/>
  <c r="AA299" i="2" s="1"/>
  <c r="X299" i="2" s="1"/>
  <c r="J301" i="5"/>
  <c r="R301" i="5" s="1"/>
  <c r="AF299" i="2" s="1"/>
  <c r="AC299" i="2" s="1"/>
  <c r="J258" i="5"/>
  <c r="R258" i="5" s="1"/>
  <c r="AF256" i="2" s="1"/>
  <c r="AC256" i="2" s="1"/>
  <c r="Q258" i="5"/>
  <c r="AA256" i="2" s="1"/>
  <c r="X256" i="2" s="1"/>
  <c r="Q180" i="5"/>
  <c r="AA178" i="2" s="1"/>
  <c r="X178" i="2" s="1"/>
  <c r="J180" i="5"/>
  <c r="R180" i="5" s="1"/>
  <c r="AF178" i="2" s="1"/>
  <c r="AC178" i="2" s="1"/>
  <c r="Q129" i="5"/>
  <c r="AA127" i="2" s="1"/>
  <c r="X127" i="2" s="1"/>
  <c r="J129" i="5"/>
  <c r="R129" i="5" s="1"/>
  <c r="AF127" i="2" s="1"/>
  <c r="AC127" i="2" s="1"/>
  <c r="Q79" i="5"/>
  <c r="AA77" i="2" s="1"/>
  <c r="X77" i="2" s="1"/>
  <c r="J79" i="5"/>
  <c r="R79" i="5" s="1"/>
  <c r="AF77" i="2" s="1"/>
  <c r="AC77" i="2" s="1"/>
  <c r="Q285" i="5"/>
  <c r="AA283" i="2" s="1"/>
  <c r="X283" i="2" s="1"/>
  <c r="J285" i="5"/>
  <c r="R285" i="5" s="1"/>
  <c r="AF283" i="2" s="1"/>
  <c r="AC283" i="2" s="1"/>
  <c r="Q311" i="5"/>
  <c r="AA309" i="2" s="1"/>
  <c r="X309" i="2" s="1"/>
  <c r="J311" i="5"/>
  <c r="R311" i="5" s="1"/>
  <c r="AF309" i="2" s="1"/>
  <c r="AC309" i="2" s="1"/>
  <c r="J299" i="5"/>
  <c r="R299" i="5" s="1"/>
  <c r="AF297" i="2" s="1"/>
  <c r="AC297" i="2" s="1"/>
  <c r="Q299" i="5"/>
  <c r="AA297" i="2" s="1"/>
  <c r="X297" i="2" s="1"/>
  <c r="Q226" i="5"/>
  <c r="AA224" i="2" s="1"/>
  <c r="X224" i="2" s="1"/>
  <c r="J226" i="5"/>
  <c r="R226" i="5" s="1"/>
  <c r="AF224" i="2" s="1"/>
  <c r="AC224" i="2" s="1"/>
  <c r="Q205" i="5"/>
  <c r="AA203" i="2" s="1"/>
  <c r="X203" i="2" s="1"/>
  <c r="J205" i="5"/>
  <c r="R205" i="5" s="1"/>
  <c r="AF203" i="2" s="1"/>
  <c r="AC203" i="2" s="1"/>
  <c r="J41" i="5"/>
  <c r="R41" i="5" s="1"/>
  <c r="AF39" i="2" s="1"/>
  <c r="AC39" i="2" s="1"/>
  <c r="Q41" i="5"/>
  <c r="AA39" i="2" s="1"/>
  <c r="X39" i="2" s="1"/>
  <c r="Q141" i="5"/>
  <c r="AA139" i="2" s="1"/>
  <c r="X139" i="2" s="1"/>
  <c r="J141" i="5"/>
  <c r="R141" i="5" s="1"/>
  <c r="AF139" i="2" s="1"/>
  <c r="AC139" i="2" s="1"/>
  <c r="Q271" i="5"/>
  <c r="AA269" i="2" s="1"/>
  <c r="X269" i="2" s="1"/>
  <c r="J271" i="5"/>
  <c r="R271" i="5" s="1"/>
  <c r="AF269" i="2" s="1"/>
  <c r="AC269" i="2" s="1"/>
  <c r="J260" i="5"/>
  <c r="R260" i="5" s="1"/>
  <c r="AF258" i="2" s="1"/>
  <c r="AC258" i="2" s="1"/>
  <c r="Q260" i="5"/>
  <c r="AA258" i="2" s="1"/>
  <c r="X258" i="2" s="1"/>
  <c r="Q335" i="5"/>
  <c r="AA333" i="2" s="1"/>
  <c r="X333" i="2" s="1"/>
  <c r="J335" i="5"/>
  <c r="R335" i="5" s="1"/>
  <c r="AF333" i="2" s="1"/>
  <c r="AC333" i="2" s="1"/>
  <c r="Q338" i="5"/>
  <c r="AA336" i="2" s="1"/>
  <c r="X336" i="2" s="1"/>
  <c r="J338" i="5"/>
  <c r="R338" i="5" s="1"/>
  <c r="AF336" i="2" s="1"/>
  <c r="AC336" i="2" s="1"/>
  <c r="Q344" i="5"/>
  <c r="AA342" i="2" s="1"/>
  <c r="X342" i="2" s="1"/>
  <c r="J344" i="5"/>
  <c r="R344" i="5" s="1"/>
  <c r="AF342" i="2" s="1"/>
  <c r="AC342" i="2" s="1"/>
  <c r="Q331" i="5"/>
  <c r="AA329" i="2" s="1"/>
  <c r="X329" i="2" s="1"/>
  <c r="J331" i="5"/>
  <c r="R331" i="5" s="1"/>
  <c r="AF329" i="2" s="1"/>
  <c r="AC329" i="2" s="1"/>
  <c r="J158" i="5"/>
  <c r="R158" i="5" s="1"/>
  <c r="AF156" i="2" s="1"/>
  <c r="AC156" i="2" s="1"/>
  <c r="Q158" i="5"/>
  <c r="AA156" i="2" s="1"/>
  <c r="X156" i="2" s="1"/>
  <c r="J191" i="5"/>
  <c r="R191" i="5" s="1"/>
  <c r="AF189" i="2" s="1"/>
  <c r="AC189" i="2" s="1"/>
  <c r="Q191" i="5"/>
  <c r="AA189" i="2" s="1"/>
  <c r="X189" i="2" s="1"/>
  <c r="Q56" i="5"/>
  <c r="AA54" i="2" s="1"/>
  <c r="X54" i="2" s="1"/>
  <c r="J56" i="5"/>
  <c r="R56" i="5" s="1"/>
  <c r="AF54" i="2" s="1"/>
  <c r="AC54" i="2" s="1"/>
  <c r="J77" i="5"/>
  <c r="R77" i="5" s="1"/>
  <c r="AF75" i="2" s="1"/>
  <c r="AC75" i="2" s="1"/>
  <c r="Q77" i="5"/>
  <c r="AA75" i="2" s="1"/>
  <c r="X75" i="2" s="1"/>
  <c r="Q303" i="5"/>
  <c r="AA301" i="2" s="1"/>
  <c r="X301" i="2" s="1"/>
  <c r="J303" i="5"/>
  <c r="R303" i="5" s="1"/>
  <c r="AF301" i="2" s="1"/>
  <c r="AC301" i="2" s="1"/>
  <c r="Q228" i="5"/>
  <c r="AA226" i="2" s="1"/>
  <c r="X226" i="2" s="1"/>
  <c r="J228" i="5"/>
  <c r="R228" i="5" s="1"/>
  <c r="AF226" i="2" s="1"/>
  <c r="AC226" i="2" s="1"/>
  <c r="Q253" i="5"/>
  <c r="AA251" i="2" s="1"/>
  <c r="X251" i="2" s="1"/>
  <c r="J253" i="5"/>
  <c r="R253" i="5" s="1"/>
  <c r="AF251" i="2" s="1"/>
  <c r="AC251" i="2" s="1"/>
  <c r="J173" i="5"/>
  <c r="R173" i="5" s="1"/>
  <c r="AF171" i="2" s="1"/>
  <c r="AC171" i="2" s="1"/>
  <c r="Q173" i="5"/>
  <c r="AA171" i="2" s="1"/>
  <c r="X171" i="2" s="1"/>
  <c r="J245" i="5"/>
  <c r="R245" i="5" s="1"/>
  <c r="AF243" i="2" s="1"/>
  <c r="AC243" i="2" s="1"/>
  <c r="Q245" i="5"/>
  <c r="AA243" i="2" s="1"/>
  <c r="X243" i="2" s="1"/>
  <c r="J184" i="5"/>
  <c r="R184" i="5" s="1"/>
  <c r="AF182" i="2" s="1"/>
  <c r="AC182" i="2" s="1"/>
  <c r="Q184" i="5"/>
  <c r="AA182" i="2" s="1"/>
  <c r="X182" i="2" s="1"/>
  <c r="Q219" i="5"/>
  <c r="AA217" i="2" s="1"/>
  <c r="X217" i="2" s="1"/>
  <c r="J219" i="5"/>
  <c r="R219" i="5" s="1"/>
  <c r="AF217" i="2" s="1"/>
  <c r="AC217" i="2" s="1"/>
  <c r="J343" i="5"/>
  <c r="R343" i="5" s="1"/>
  <c r="AF341" i="2" s="1"/>
  <c r="AC341" i="2" s="1"/>
  <c r="Q343" i="5"/>
  <c r="AA341" i="2" s="1"/>
  <c r="X341" i="2" s="1"/>
  <c r="Q174" i="5"/>
  <c r="AA172" i="2" s="1"/>
  <c r="X172" i="2" s="1"/>
  <c r="J174" i="5"/>
  <c r="R174" i="5" s="1"/>
  <c r="AF172" i="2" s="1"/>
  <c r="AC172" i="2" s="1"/>
  <c r="Q350" i="5"/>
  <c r="AA348" i="2" s="1"/>
  <c r="X348" i="2" s="1"/>
  <c r="J350" i="5"/>
  <c r="R350" i="5" s="1"/>
  <c r="AF348" i="2" s="1"/>
  <c r="AC348" i="2" s="1"/>
  <c r="J340" i="5"/>
  <c r="R340" i="5" s="1"/>
  <c r="AF338" i="2" s="1"/>
  <c r="AC338" i="2" s="1"/>
  <c r="Q340" i="5"/>
  <c r="AA338" i="2" s="1"/>
  <c r="X338" i="2" s="1"/>
  <c r="Q235" i="5"/>
  <c r="AA233" i="2" s="1"/>
  <c r="X233" i="2" s="1"/>
  <c r="J235" i="5"/>
  <c r="R235" i="5" s="1"/>
  <c r="AF233" i="2" s="1"/>
  <c r="AC233" i="2" s="1"/>
  <c r="J21" i="5"/>
  <c r="R21" i="5" s="1"/>
  <c r="AF19" i="2" s="1"/>
  <c r="AC19" i="2" s="1"/>
  <c r="Q21" i="5"/>
  <c r="AA19" i="2" s="1"/>
  <c r="X19" i="2" s="1"/>
  <c r="Q320" i="5"/>
  <c r="AA318" i="2" s="1"/>
  <c r="X318" i="2" s="1"/>
  <c r="J320" i="5"/>
  <c r="R320" i="5" s="1"/>
  <c r="AF318" i="2" s="1"/>
  <c r="AC318" i="2" s="1"/>
  <c r="Q71" i="5"/>
  <c r="AA69" i="2" s="1"/>
  <c r="X69" i="2" s="1"/>
  <c r="J71" i="5"/>
  <c r="R71" i="5" s="1"/>
  <c r="AF69" i="2" s="1"/>
  <c r="AC69" i="2" s="1"/>
  <c r="Q330" i="5"/>
  <c r="AA328" i="2" s="1"/>
  <c r="X328" i="2" s="1"/>
  <c r="J330" i="5"/>
  <c r="R330" i="5" s="1"/>
  <c r="AF328" i="2" s="1"/>
  <c r="AC328" i="2" s="1"/>
  <c r="J290" i="5"/>
  <c r="R290" i="5" s="1"/>
  <c r="AF288" i="2" s="1"/>
  <c r="AC288" i="2" s="1"/>
  <c r="Q290" i="5"/>
  <c r="AA288" i="2" s="1"/>
  <c r="X288" i="2" s="1"/>
  <c r="AA10" i="2" l="1"/>
  <c r="X11" i="2"/>
  <c r="X10" i="2" s="1"/>
  <c r="J12" i="5"/>
  <c r="R13" i="5"/>
  <c r="AF11" i="2" s="1"/>
  <c r="AF10" i="2" l="1"/>
  <c r="AC11" i="2"/>
  <c r="AC10" i="2" s="1"/>
</calcChain>
</file>

<file path=xl/sharedStrings.xml><?xml version="1.0" encoding="utf-8"?>
<sst xmlns="http://schemas.openxmlformats.org/spreadsheetml/2006/main" count="2204" uniqueCount="393">
  <si>
    <t>Participatie - Macrobudget 2025 - 2030, meicirculaire 2025</t>
  </si>
  <si>
    <t>Macrobedragen 2025-2030</t>
  </si>
  <si>
    <t>(bedragen in miljoenen euro's)</t>
  </si>
  <si>
    <t>Stand decembercirculaire 2024 = septembercirculaire 2024</t>
  </si>
  <si>
    <t>Rijksbijdrage Wsw</t>
  </si>
  <si>
    <t>Rijksbijdrage beschut werk</t>
  </si>
  <si>
    <t>Rijksbijdrage sociale infrastructuur</t>
  </si>
  <si>
    <t>Totaal IU Participatie</t>
  </si>
  <si>
    <t>Mutaties meicirculaire 2025</t>
  </si>
  <si>
    <t>Rijksbijdrage Wsw - compensatie LIV 2025</t>
  </si>
  <si>
    <t>Loon- en prijsbijstelling Rijksbijdrage WSW</t>
  </si>
  <si>
    <t>Loon- en prijsbijstelling Rijksbijdrage Beschut werk</t>
  </si>
  <si>
    <t>Stand meicirculaire 2025</t>
  </si>
  <si>
    <t>Participatie - Bedragen per gemeente 2025 - 2030, meicirculaire 2025</t>
  </si>
  <si>
    <t>Gemeentelijke indeling 2025</t>
  </si>
  <si>
    <t>CBS-code</t>
  </si>
  <si>
    <t>Gemeente</t>
  </si>
  <si>
    <t>Totaal budget</t>
  </si>
  <si>
    <t>WSW</t>
  </si>
  <si>
    <t>Beschut werk</t>
  </si>
  <si>
    <t>Sociale infrastructuur</t>
  </si>
  <si>
    <t>SOM</t>
  </si>
  <si>
    <t>Aa en Hunze</t>
  </si>
  <si>
    <t>Aalsmeer</t>
  </si>
  <si>
    <t>Aalten</t>
  </si>
  <si>
    <t>Achtkarspelen</t>
  </si>
  <si>
    <t>Alblasserdam</t>
  </si>
  <si>
    <t>Albrandswaard</t>
  </si>
  <si>
    <t>Alkmaar</t>
  </si>
  <si>
    <t>Almelo</t>
  </si>
  <si>
    <t>Almere</t>
  </si>
  <si>
    <t>Alphen aan den Rijn</t>
  </si>
  <si>
    <t>Alphen-Chaam</t>
  </si>
  <si>
    <t>Altena</t>
  </si>
  <si>
    <t>Ameland</t>
  </si>
  <si>
    <t>Amersfoort</t>
  </si>
  <si>
    <t>Amstelveen</t>
  </si>
  <si>
    <t>Amsterdam</t>
  </si>
  <si>
    <t>Apeldoorn</t>
  </si>
  <si>
    <t>Arnhem</t>
  </si>
  <si>
    <t>Assen</t>
  </si>
  <si>
    <t>Asten</t>
  </si>
  <si>
    <t>Baarle-Nassau</t>
  </si>
  <si>
    <t>Baarn</t>
  </si>
  <si>
    <t>Barendrecht</t>
  </si>
  <si>
    <t>Barneveld</t>
  </si>
  <si>
    <t>Beek</t>
  </si>
  <si>
    <t>Beekdaelen</t>
  </si>
  <si>
    <t>Beesel</t>
  </si>
  <si>
    <t>Berg en Dal</t>
  </si>
  <si>
    <t>Bergeijk</t>
  </si>
  <si>
    <t>Bergen (L.)</t>
  </si>
  <si>
    <t>Bergen (NH.)</t>
  </si>
  <si>
    <t>Bergen op Zoom</t>
  </si>
  <si>
    <t>Berkelland</t>
  </si>
  <si>
    <t>Bernheze</t>
  </si>
  <si>
    <t>Best</t>
  </si>
  <si>
    <t>Beuningen</t>
  </si>
  <si>
    <t>Beverwijk</t>
  </si>
  <si>
    <t>Bladel</t>
  </si>
  <si>
    <t>Blaricum</t>
  </si>
  <si>
    <t>Bloemendaal</t>
  </si>
  <si>
    <t>Bodegraven-Reeuwijk</t>
  </si>
  <si>
    <t>Boekel</t>
  </si>
  <si>
    <t>Borger-Odoorn</t>
  </si>
  <si>
    <t>Borne</t>
  </si>
  <si>
    <t>Borsele</t>
  </si>
  <si>
    <t>Boxtel</t>
  </si>
  <si>
    <t>Breda</t>
  </si>
  <si>
    <t>Bronckhorst</t>
  </si>
  <si>
    <t>Brummen</t>
  </si>
  <si>
    <t>Brunssum</t>
  </si>
  <si>
    <t>Bunnik</t>
  </si>
  <si>
    <t>Bunschoten</t>
  </si>
  <si>
    <t>Buren</t>
  </si>
  <si>
    <t>Capelle aan den IJssel</t>
  </si>
  <si>
    <t>Castricum</t>
  </si>
  <si>
    <t>Coevorden</t>
  </si>
  <si>
    <t>Cranendonck</t>
  </si>
  <si>
    <t>Culemborg</t>
  </si>
  <si>
    <t>Dalfsen</t>
  </si>
  <si>
    <t>Dantumadiel</t>
  </si>
  <si>
    <t>De Bilt</t>
  </si>
  <si>
    <t>De Fryske Marren</t>
  </si>
  <si>
    <t>De Ronde Venen</t>
  </si>
  <si>
    <t>De Wolden</t>
  </si>
  <si>
    <t>Delft</t>
  </si>
  <si>
    <t>Den Helder</t>
  </si>
  <si>
    <t>Deurne</t>
  </si>
  <si>
    <t>Deventer</t>
  </si>
  <si>
    <t>Diemen</t>
  </si>
  <si>
    <t>Dijk en Waard</t>
  </si>
  <si>
    <t>Dinkelland</t>
  </si>
  <si>
    <t>Doesburg</t>
  </si>
  <si>
    <t>Doetinchem</t>
  </si>
  <si>
    <t>Dongen</t>
  </si>
  <si>
    <t>Dordrecht</t>
  </si>
  <si>
    <t>Drechterland</t>
  </si>
  <si>
    <t>Drimmelen</t>
  </si>
  <si>
    <t>Dronten</t>
  </si>
  <si>
    <t>Druten</t>
  </si>
  <si>
    <t>Duiven</t>
  </si>
  <si>
    <t>Echt-Susteren</t>
  </si>
  <si>
    <t>Edam-Volendam</t>
  </si>
  <si>
    <t>Ede</t>
  </si>
  <si>
    <t>Eemnes</t>
  </si>
  <si>
    <t>Eemsdelta</t>
  </si>
  <si>
    <t>Eersel</t>
  </si>
  <si>
    <t>Eijsden-Margraten</t>
  </si>
  <si>
    <t>Eindhoven</t>
  </si>
  <si>
    <t>Elburg</t>
  </si>
  <si>
    <t>Emmen</t>
  </si>
  <si>
    <t>Enkhuizen</t>
  </si>
  <si>
    <t>Enschede</t>
  </si>
  <si>
    <t>Epe</t>
  </si>
  <si>
    <t>Ermelo</t>
  </si>
  <si>
    <t>Etten-Leur</t>
  </si>
  <si>
    <t>Geertruidenberg</t>
  </si>
  <si>
    <t>Geldrop-Mierlo</t>
  </si>
  <si>
    <t>Gemert-Bakel</t>
  </si>
  <si>
    <t>Gennep</t>
  </si>
  <si>
    <t>Gilze en Rijen</t>
  </si>
  <si>
    <t>Goeree-Overflakkee</t>
  </si>
  <si>
    <t>Goes</t>
  </si>
  <si>
    <t>Goirle</t>
  </si>
  <si>
    <t>Gooise Meren</t>
  </si>
  <si>
    <t>Gorinchem</t>
  </si>
  <si>
    <t>Gouda</t>
  </si>
  <si>
    <t>Groningen</t>
  </si>
  <si>
    <t>Gulpen-Wittem</t>
  </si>
  <si>
    <t>Haaksbergen</t>
  </si>
  <si>
    <t>Haarlem</t>
  </si>
  <si>
    <t>Haarlemmermeer</t>
  </si>
  <si>
    <t>Halderberge</t>
  </si>
  <si>
    <t>Hardenberg</t>
  </si>
  <si>
    <t>Harderwijk</t>
  </si>
  <si>
    <t>Hardinxveld-Giessendam</t>
  </si>
  <si>
    <t>Harlingen</t>
  </si>
  <si>
    <t>Hattem</t>
  </si>
  <si>
    <t>Heemskerk</t>
  </si>
  <si>
    <t>Heemstede</t>
  </si>
  <si>
    <t>Heerde</t>
  </si>
  <si>
    <t>Heerenveen</t>
  </si>
  <si>
    <t>Heerlen</t>
  </si>
  <si>
    <t>Heeze-Leende</t>
  </si>
  <si>
    <t>Heiloo</t>
  </si>
  <si>
    <t>Hellendoorn</t>
  </si>
  <si>
    <t>Helmond</t>
  </si>
  <si>
    <t>Hendrik-Ido-Ambacht</t>
  </si>
  <si>
    <t>Hengelo</t>
  </si>
  <si>
    <t>Het Hogeland</t>
  </si>
  <si>
    <t>Heumen</t>
  </si>
  <si>
    <t>Heusden</t>
  </si>
  <si>
    <t>Hillegom</t>
  </si>
  <si>
    <t>Hilvarenbeek</t>
  </si>
  <si>
    <t>Hilversum</t>
  </si>
  <si>
    <t>Hoeksche Waard</t>
  </si>
  <si>
    <t>Hof van Twente</t>
  </si>
  <si>
    <t>Hollands Kroon</t>
  </si>
  <si>
    <t>Hoogeveen</t>
  </si>
  <si>
    <t>Hoorn</t>
  </si>
  <si>
    <t>Horst aan de Maas</t>
  </si>
  <si>
    <t>Houten</t>
  </si>
  <si>
    <t>Huizen</t>
  </si>
  <si>
    <t>Hulst</t>
  </si>
  <si>
    <t>IJsselstein</t>
  </si>
  <si>
    <t>Kaag en Braassem</t>
  </si>
  <si>
    <t>Kampen</t>
  </si>
  <si>
    <t>Kapelle</t>
  </si>
  <si>
    <t>Katwijk</t>
  </si>
  <si>
    <t>Kerkrade</t>
  </si>
  <si>
    <t>Koggenland</t>
  </si>
  <si>
    <t>Krimpen aan den IJssel</t>
  </si>
  <si>
    <t>Krimpenerwaard</t>
  </si>
  <si>
    <t>Laarbeek</t>
  </si>
  <si>
    <t>Land van Cuijk</t>
  </si>
  <si>
    <t>Landgraaf</t>
  </si>
  <si>
    <t>Landsmeer</t>
  </si>
  <si>
    <t>Lansingerland</t>
  </si>
  <si>
    <t>Laren</t>
  </si>
  <si>
    <t>Leeuwarden</t>
  </si>
  <si>
    <t>Leiden</t>
  </si>
  <si>
    <t>Leiderdorp</t>
  </si>
  <si>
    <t>Leidschendam-Voorburg</t>
  </si>
  <si>
    <t>Lelystad</t>
  </si>
  <si>
    <t>Leudal</t>
  </si>
  <si>
    <t>Leusden</t>
  </si>
  <si>
    <t>Lingewaard</t>
  </si>
  <si>
    <t>Lisse</t>
  </si>
  <si>
    <t>Lochem</t>
  </si>
  <si>
    <t>Loon op Zand</t>
  </si>
  <si>
    <t>Lopik</t>
  </si>
  <si>
    <t>Losser</t>
  </si>
  <si>
    <t>Maasdriel</t>
  </si>
  <si>
    <t>Maasgouw</t>
  </si>
  <si>
    <t>Maashorst</t>
  </si>
  <si>
    <t>Maassluis</t>
  </si>
  <si>
    <t>Maastricht</t>
  </si>
  <si>
    <t>Medemblik</t>
  </si>
  <si>
    <t>Meerssen</t>
  </si>
  <si>
    <t>Meierijstad</t>
  </si>
  <si>
    <t>Meppel</t>
  </si>
  <si>
    <t>Middelburg</t>
  </si>
  <si>
    <t>Midden-Delfland</t>
  </si>
  <si>
    <t>Midden-Drenthe</t>
  </si>
  <si>
    <t>Midden-Groningen</t>
  </si>
  <si>
    <t>Moerdijk</t>
  </si>
  <si>
    <t>Molenlanden</t>
  </si>
  <si>
    <t>Montferland</t>
  </si>
  <si>
    <t>Montfoort</t>
  </si>
  <si>
    <t>Mook en Middelaar</t>
  </si>
  <si>
    <t>Neder-Betuwe</t>
  </si>
  <si>
    <t>Nederweert</t>
  </si>
  <si>
    <t>Nieuwegein</t>
  </si>
  <si>
    <t>Nieuwkoop</t>
  </si>
  <si>
    <t>Nijkerk</t>
  </si>
  <si>
    <t>Nijmegen</t>
  </si>
  <si>
    <t>Nissewaard</t>
  </si>
  <si>
    <t>Noardeast-Fryslân</t>
  </si>
  <si>
    <t>Noord-Beveland</t>
  </si>
  <si>
    <t>Noordenveld</t>
  </si>
  <si>
    <t>Noordoostpolder</t>
  </si>
  <si>
    <t>Noordwijk</t>
  </si>
  <si>
    <t>Nuenen, Gerwen en Nederwetten</t>
  </si>
  <si>
    <t>Nunspeet</t>
  </si>
  <si>
    <t>Oegstgeest</t>
  </si>
  <si>
    <t>Oirschot</t>
  </si>
  <si>
    <t>Oisterwijk</t>
  </si>
  <si>
    <t>Oldambt</t>
  </si>
  <si>
    <t>Oldebroek</t>
  </si>
  <si>
    <t>Oldenzaal</t>
  </si>
  <si>
    <t>Olst-Wijhe</t>
  </si>
  <si>
    <t>Ommen</t>
  </si>
  <si>
    <t>Oost Gelre</t>
  </si>
  <si>
    <t>Oosterhout</t>
  </si>
  <si>
    <t>Ooststellingwerf</t>
  </si>
  <si>
    <t>Oostzaan</t>
  </si>
  <si>
    <t>Opmeer</t>
  </si>
  <si>
    <t>Opsterland</t>
  </si>
  <si>
    <t>Oss</t>
  </si>
  <si>
    <t>Oude IJsselstreek</t>
  </si>
  <si>
    <t>Ouder-Amstel</t>
  </si>
  <si>
    <t>Oudewater</t>
  </si>
  <si>
    <t>Overbetuwe</t>
  </si>
  <si>
    <t>Papendrecht</t>
  </si>
  <si>
    <t>Peel en Maas</t>
  </si>
  <si>
    <t>Pekela</t>
  </si>
  <si>
    <t>Pijnacker-Nootdorp</t>
  </si>
  <si>
    <t>Purmerend</t>
  </si>
  <si>
    <t>Putten</t>
  </si>
  <si>
    <t>Raalte</t>
  </si>
  <si>
    <t>Reimerswaal</t>
  </si>
  <si>
    <t>Renkum</t>
  </si>
  <si>
    <t>Renswoude</t>
  </si>
  <si>
    <t>Reusel-De Mierden</t>
  </si>
  <si>
    <t>Rheden</t>
  </si>
  <si>
    <t>Rhenen</t>
  </si>
  <si>
    <t>Ridderkerk</t>
  </si>
  <si>
    <t>Rijssen-Holten</t>
  </si>
  <si>
    <t>Rijswijk</t>
  </si>
  <si>
    <t>Roerdalen</t>
  </si>
  <si>
    <t>Roermond</t>
  </si>
  <si>
    <t>Roosendaal</t>
  </si>
  <si>
    <t>Rotterdam</t>
  </si>
  <si>
    <t>Rozendaal</t>
  </si>
  <si>
    <t>Rucphen</t>
  </si>
  <si>
    <t>Schagen</t>
  </si>
  <si>
    <t>Scherpenzeel</t>
  </si>
  <si>
    <t>Schiedam</t>
  </si>
  <si>
    <t>Schiermonnikoog</t>
  </si>
  <si>
    <t>Schouwen-Duiveland</t>
  </si>
  <si>
    <t>'s-Gravenhage</t>
  </si>
  <si>
    <t>'s-Hertogenbosch</t>
  </si>
  <si>
    <t>Simpelveld</t>
  </si>
  <si>
    <t>Sint-Michielsgestel</t>
  </si>
  <si>
    <t>Sittard-Geleen</t>
  </si>
  <si>
    <t>Sliedrecht</t>
  </si>
  <si>
    <t>Sluis</t>
  </si>
  <si>
    <t>Smallingerland</t>
  </si>
  <si>
    <t>Soest</t>
  </si>
  <si>
    <t>Someren</t>
  </si>
  <si>
    <t>Son en Breugel</t>
  </si>
  <si>
    <t>Stadskanaal</t>
  </si>
  <si>
    <t>Staphorst</t>
  </si>
  <si>
    <t>Stede Broec</t>
  </si>
  <si>
    <t>Steenbergen</t>
  </si>
  <si>
    <t>Steenwijkerland</t>
  </si>
  <si>
    <t>Stein</t>
  </si>
  <si>
    <t>Stichtse Vecht</t>
  </si>
  <si>
    <t>Súdwest-Fryslân</t>
  </si>
  <si>
    <t>Terneuzen</t>
  </si>
  <si>
    <t>Terschelling</t>
  </si>
  <si>
    <t>Texel</t>
  </si>
  <si>
    <t>Teylingen</t>
  </si>
  <si>
    <t>Tholen</t>
  </si>
  <si>
    <t>Tiel</t>
  </si>
  <si>
    <t>Tilburg</t>
  </si>
  <si>
    <t>Tubbergen</t>
  </si>
  <si>
    <t>Twenterand</t>
  </si>
  <si>
    <t>Tynaarlo</t>
  </si>
  <si>
    <t>Tytsjerksteradiel</t>
  </si>
  <si>
    <t>Uitgeest</t>
  </si>
  <si>
    <t>Uithoorn</t>
  </si>
  <si>
    <t>Urk</t>
  </si>
  <si>
    <t>Utrecht</t>
  </si>
  <si>
    <t>Utrechtse Heuvelrug</t>
  </si>
  <si>
    <t>Vaals</t>
  </si>
  <si>
    <t>Valkenburg aan de Geul</t>
  </si>
  <si>
    <t>Valkenswaard</t>
  </si>
  <si>
    <t>Veendam</t>
  </si>
  <si>
    <t>Veenendaal</t>
  </si>
  <si>
    <t>Veere</t>
  </si>
  <si>
    <t>Veldhoven</t>
  </si>
  <si>
    <t>Velsen</t>
  </si>
  <si>
    <t>Venlo</t>
  </si>
  <si>
    <t>Venray</t>
  </si>
  <si>
    <t>Vijfheerenlanden</t>
  </si>
  <si>
    <t>Vlaardingen</t>
  </si>
  <si>
    <t>Vlieland</t>
  </si>
  <si>
    <t>Vlissingen</t>
  </si>
  <si>
    <t>Voerendaal</t>
  </si>
  <si>
    <t>Voorne aan Zee</t>
  </si>
  <si>
    <t>Voorschoten</t>
  </si>
  <si>
    <t>Voorst</t>
  </si>
  <si>
    <t>Vught</t>
  </si>
  <si>
    <t>Waadhoeke</t>
  </si>
  <si>
    <t>Waalre</t>
  </si>
  <si>
    <t>Waalwijk</t>
  </si>
  <si>
    <t>Waddinxveen</t>
  </si>
  <si>
    <t>Wageningen</t>
  </si>
  <si>
    <t>Wassenaar</t>
  </si>
  <si>
    <t>Waterland</t>
  </si>
  <si>
    <t>Weert</t>
  </si>
  <si>
    <t>West Betuwe</t>
  </si>
  <si>
    <t>West Maas en Waal</t>
  </si>
  <si>
    <t>Westerkwartier</t>
  </si>
  <si>
    <t>Westerveld</t>
  </si>
  <si>
    <t>Westervoort</t>
  </si>
  <si>
    <t>Westerwolde</t>
  </si>
  <si>
    <t>Westland</t>
  </si>
  <si>
    <t>Weststellingwerf</t>
  </si>
  <si>
    <t>Wierden</t>
  </si>
  <si>
    <t>Wijchen</t>
  </si>
  <si>
    <t>Wijdemeren</t>
  </si>
  <si>
    <t>Wijk bij Duurstede</t>
  </si>
  <si>
    <t>Winterswijk</t>
  </si>
  <si>
    <t>Woensdrecht</t>
  </si>
  <si>
    <t>Woerden</t>
  </si>
  <si>
    <t>Wormerland</t>
  </si>
  <si>
    <t>Woudenberg</t>
  </si>
  <si>
    <t>Zaanstad</t>
  </si>
  <si>
    <t>Zaltbommel</t>
  </si>
  <si>
    <t>Zandvoort</t>
  </si>
  <si>
    <t>Zeewolde</t>
  </si>
  <si>
    <t>Zeist</t>
  </si>
  <si>
    <t>Zevenaar</t>
  </si>
  <si>
    <t>Zoetermeer</t>
  </si>
  <si>
    <t>Zoeterwoude</t>
  </si>
  <si>
    <t>Zuidplas</t>
  </si>
  <si>
    <t>Zundert</t>
  </si>
  <si>
    <t>Zutphen</t>
  </si>
  <si>
    <t>Zwartewaterland</t>
  </si>
  <si>
    <t>Zwijndrecht</t>
  </si>
  <si>
    <t>Zwolle</t>
  </si>
  <si>
    <t>Specificatie verdeling Rijksbijdrage Wsw, meicirculaire 2025</t>
  </si>
  <si>
    <t>Actuele uitgangspositie</t>
  </si>
  <si>
    <t>Blijfkansen</t>
  </si>
  <si>
    <t>Gemeentelijk aandeel in landelijk budget</t>
  </si>
  <si>
    <t>Gemeentelijk budget in euros</t>
  </si>
  <si>
    <t>Gemiddelde realisatie 2024 (SE)</t>
  </si>
  <si>
    <t>Startgewicht voor verdeling</t>
  </si>
  <si>
    <t>Blijfkansen die per (laatst betalende) gemeente zijn vastgesteld o.b.v. kenmerken wsw-populatie</t>
  </si>
  <si>
    <t>Gewichten die bepalen welk aandeel van landelijk budget gemeenten krijgen</t>
  </si>
  <si>
    <t>Budgetten per gemeente</t>
  </si>
  <si>
    <t>Gemeenten die geen budget ontvangen:</t>
  </si>
  <si>
    <t>Specificatie verdeling Rijksbijdrage beschut werk, meicirculaire 2025</t>
  </si>
  <si>
    <t>Aandeel instroom</t>
  </si>
  <si>
    <t>doelgroep</t>
  </si>
  <si>
    <t>incl. drempel van</t>
  </si>
  <si>
    <t>doelgroep - basis</t>
  </si>
  <si>
    <t>Specificatie verdeling Rijksbijdrage sociale infrastructuur, meicirculaire 2025</t>
  </si>
  <si>
    <t>Aantallen</t>
  </si>
  <si>
    <t>Personen in het doelgroepenregister gemeentelijke doelgroep</t>
  </si>
  <si>
    <t>Gewichten die bepalen welk aandeel van landelijk budget gemeenten krijgen. Deze worden jaarlijks aangepast op basis van de meest recente cijfers over het doelgroepenregister.</t>
  </si>
  <si>
    <t>TOTAAL</t>
  </si>
  <si>
    <t>Gemeentelijke indeling 2024</t>
  </si>
  <si>
    <t>Stand septembercirculaire 2024</t>
  </si>
  <si>
    <t>(bedragen in duizenden euro's)</t>
  </si>
  <si>
    <t>Rijksbijdrage WSW - herverdeeleffect t.o.v. septembercirculaire 2024</t>
  </si>
  <si>
    <t>Totaalmutatie meicirculaire 2025</t>
  </si>
  <si>
    <t>Loon- en prijsbijstelling Rijksbijdrage WSW 5,3%</t>
  </si>
  <si>
    <t>Loon- en prijsbijstelling Rijksbijdrage Beschut werk 4,8%</t>
  </si>
  <si>
    <t>&lt;= Vul hier je gemeentenaam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</si>
</sst>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#,##0.000"/>
    <numFmt numFmtId="165" formatCode="#,##0.00000&quot; &quot;;&quot;-&quot;#,##0.00000&quot; &quot;"/>
    <numFmt numFmtId="166" formatCode="&quot; &quot;* #,##0&quot; &quot;;&quot; &quot;* &quot;-&quot;#,##0&quot; &quot;;&quot; &quot;* &quot;-&quot;#&quot; &quot;;&quot; &quot;@&quot; &quot;"/>
    <numFmt numFmtId="167" formatCode="0.000000"/>
    <numFmt numFmtId="168" formatCode="#,##0&quot; &quot;;&quot;-&quot;#,##0&quot; &quot;"/>
    <numFmt numFmtId="169" formatCode="[$€-413]&quot; &quot;#,##0;[Red][$€-413]&quot; -&quot;#,##0"/>
    <numFmt numFmtId="170" formatCode="0.000000000E+00"/>
    <numFmt numFmtId="171" formatCode="0.00000000000"/>
    <numFmt numFmtId="172" formatCode="#,##0&quot; &quot;;&quot;-&quot;#,##0&quot; &quot;;&quot;-&quot;#&quot; &quot;;&quot; &quot;@&quot; &quot;"/>
    <numFmt numFmtId="173" formatCode="&quot; &quot;* #,##0&quot; &quot;;&quot; &quot;* &quot;-&quot;#,##0&quot; &quot;;&quot; &quot;* &quot;- &quot;;&quot; &quot;@&quot; &quot;"/>
    <numFmt numFmtId="174" formatCode="0.0000"/>
    <numFmt numFmtId="175" formatCode="#,##0.00&quot; &quot;;&quot;-&quot;#,##0.00&quot; &quot;;&quot;-&quot;#.00&quot; &quot;;&quot; &quot;@&quot; &quot;"/>
    <numFmt numFmtId="176" formatCode="#,##0.00&quot; &quot;;&quot;-&quot;#,##0.00&quot; &quot;;&quot;-&quot;#&quot; &quot;;&quot; &quot;@&quot; &quot;"/>
    <numFmt numFmtId="177" formatCode="&quot; &quot;* #,##0.00&quot; &quot;;&quot; &quot;* &quot;-&quot;#,##0.00&quot; &quot;;&quot; &quot;* &quot;-&quot;#&quot; &quot;;&quot; &quot;@&quot; &quot;"/>
    <numFmt numFmtId="178" formatCode="&quot;€&quot;\ #,##0"/>
  </numFmts>
  <fonts count="37">
    <font>
      <sz val="10"/>
      <color theme="1"/>
      <name val="Liberation Sans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11"/>
      <color rgb="FFCC0000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1"/>
      <color rgb="FF808080"/>
      <name val="Calibri"/>
      <family val="2"/>
    </font>
    <font>
      <i/>
      <sz val="10"/>
      <color rgb="FF808080"/>
      <name val="Calibri"/>
      <family val="2"/>
    </font>
    <font>
      <sz val="11"/>
      <color rgb="FF00660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sz val="18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rgb="FF0000EE"/>
      <name val="Calibri"/>
      <family val="2"/>
    </font>
    <font>
      <u/>
      <sz val="10"/>
      <color rgb="FF0000EE"/>
      <name val="Calibri"/>
      <family val="2"/>
    </font>
    <font>
      <sz val="11"/>
      <color rgb="FF996600"/>
      <name val="Calibri"/>
      <family val="2"/>
    </font>
    <font>
      <sz val="10"/>
      <color rgb="FF996600"/>
      <name val="Calibri"/>
      <family val="2"/>
    </font>
    <font>
      <sz val="11"/>
      <color rgb="FF333333"/>
      <name val="Calibri"/>
      <family val="2"/>
    </font>
    <font>
      <sz val="10"/>
      <color rgb="FF333333"/>
      <name val="Calibri"/>
      <family val="2"/>
    </font>
    <font>
      <b/>
      <i/>
      <u/>
      <sz val="11"/>
      <color rgb="FF000000"/>
      <name val="Calibri"/>
      <family val="2"/>
    </font>
    <font>
      <sz val="10"/>
      <color rgb="FF000000"/>
      <name val="MS Sans Serif"/>
    </font>
    <font>
      <b/>
      <u/>
      <sz val="11"/>
      <color rgb="FF000000"/>
      <name val="Calibri"/>
      <family val="2"/>
    </font>
    <font>
      <b/>
      <sz val="11"/>
      <color rgb="FF548235"/>
      <name val="Calibri"/>
      <family val="2"/>
    </font>
    <font>
      <b/>
      <sz val="11"/>
      <color rgb="FF558ED5"/>
      <name val="Calibri"/>
      <family val="2"/>
    </font>
    <font>
      <b/>
      <sz val="11"/>
      <color rgb="FF249024"/>
      <name val="Calibri"/>
      <family val="2"/>
    </font>
    <font>
      <b/>
      <u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548235"/>
      <name val="Calibri"/>
      <family val="2"/>
    </font>
    <font>
      <i/>
      <sz val="11"/>
      <color rgb="FF000000"/>
      <name val="Calibri"/>
      <family val="2"/>
    </font>
    <font>
      <i/>
      <sz val="10"/>
      <color theme="1"/>
      <name val="Liberation Sans"/>
    </font>
    <font>
      <b/>
      <sz val="10"/>
      <color rgb="FFC00000"/>
      <name val="Liberation Sans"/>
    </font>
    <font>
      <sz val="10"/>
      <name val="Liberation Sans"/>
    </font>
  </fonts>
  <fills count="1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BDBDB"/>
        <bgColor rgb="FFDBDBDB"/>
      </patternFill>
    </fill>
    <fill>
      <patternFill patternType="solid">
        <fgColor rgb="FFA9D18E"/>
        <bgColor rgb="FFA9D18E"/>
      </patternFill>
    </fill>
    <fill>
      <patternFill patternType="solid">
        <fgColor rgb="FFD9D9D9"/>
        <bgColor rgb="FFD9D9D9"/>
      </patternFill>
    </fill>
    <fill>
      <patternFill patternType="solid">
        <fgColor rgb="FFF4B183"/>
        <bgColor rgb="FFF4B183"/>
      </patternFill>
    </fill>
    <fill>
      <patternFill patternType="solid">
        <fgColor rgb="FFFFE699"/>
        <bgColor rgb="FFFFE699"/>
      </patternFill>
    </fill>
    <fill>
      <patternFill patternType="solid">
        <fgColor rgb="FFF8CBAD"/>
        <bgColor rgb="FFF8CBAD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CCCCFF"/>
        <bgColor rgb="FFCCCCFF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0">
    <xf numFmtId="0" fontId="0" fillId="0" borderId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2" borderId="0" applyNumberFormat="0" applyBorder="0" applyProtection="0"/>
    <xf numFmtId="0" fontId="3" fillId="2" borderId="0" applyNumberFormat="0"/>
    <xf numFmtId="0" fontId="3" fillId="2" borderId="0" applyNumberFormat="0"/>
    <xf numFmtId="0" fontId="4" fillId="2" borderId="0" applyNumberFormat="0" applyBorder="0" applyProtection="0"/>
    <xf numFmtId="0" fontId="4" fillId="2" borderId="0" applyNumberFormat="0" applyBorder="0" applyProtection="0"/>
    <xf numFmtId="0" fontId="4" fillId="2" borderId="0" applyNumberFormat="0"/>
    <xf numFmtId="0" fontId="4" fillId="2" borderId="0" applyNumberFormat="0"/>
    <xf numFmtId="0" fontId="3" fillId="2" borderId="0" applyNumberFormat="0"/>
    <xf numFmtId="0" fontId="3" fillId="2" borderId="0" applyNumberFormat="0" applyBorder="0" applyProtection="0"/>
    <xf numFmtId="0" fontId="3" fillId="3" borderId="0" applyNumberFormat="0" applyBorder="0" applyProtection="0"/>
    <xf numFmtId="0" fontId="3" fillId="3" borderId="0" applyNumberFormat="0" applyBorder="0" applyProtection="0"/>
    <xf numFmtId="0" fontId="3" fillId="3" borderId="0" applyNumberFormat="0" applyBorder="0" applyProtection="0"/>
    <xf numFmtId="0" fontId="3" fillId="3" borderId="0" applyNumberFormat="0"/>
    <xf numFmtId="0" fontId="3" fillId="3" borderId="0" applyNumberFormat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/>
    <xf numFmtId="0" fontId="4" fillId="3" borderId="0" applyNumberFormat="0"/>
    <xf numFmtId="0" fontId="3" fillId="3" borderId="0" applyNumberFormat="0"/>
    <xf numFmtId="0" fontId="2" fillId="4" borderId="0" applyNumberFormat="0" applyBorder="0" applyProtection="0"/>
    <xf numFmtId="0" fontId="2" fillId="4" borderId="0" applyNumberFormat="0" applyBorder="0" applyProtection="0"/>
    <xf numFmtId="0" fontId="2" fillId="4" borderId="0" applyNumberFormat="0" applyBorder="0" applyProtection="0"/>
    <xf numFmtId="0" fontId="2" fillId="4" borderId="0" applyNumberFormat="0"/>
    <xf numFmtId="0" fontId="2" fillId="4" borderId="0" applyNumberFormat="0"/>
    <xf numFmtId="0" fontId="5" fillId="4" borderId="0" applyNumberFormat="0" applyBorder="0" applyProtection="0"/>
    <xf numFmtId="0" fontId="5" fillId="4" borderId="0" applyNumberFormat="0" applyBorder="0" applyProtection="0"/>
    <xf numFmtId="0" fontId="5" fillId="4" borderId="0" applyNumberFormat="0"/>
    <xf numFmtId="0" fontId="5" fillId="4" borderId="0" applyNumberFormat="0"/>
    <xf numFmtId="0" fontId="2" fillId="4" borderId="0" applyNumberFormat="0"/>
    <xf numFmtId="0" fontId="5" fillId="0" borderId="0" applyNumberFormat="0" applyBorder="0" applyProtection="0"/>
    <xf numFmtId="0" fontId="5" fillId="0" borderId="0" applyNumberFormat="0" applyBorder="0" applyProtection="0"/>
    <xf numFmtId="0" fontId="5" fillId="0" borderId="0" applyNumberFormat="0"/>
    <xf numFmtId="0" fontId="5" fillId="0" borderId="0" applyNumberFormat="0"/>
    <xf numFmtId="0" fontId="2" fillId="0" borderId="0" applyNumberFormat="0" applyBorder="0" applyProtection="0"/>
    <xf numFmtId="0" fontId="2" fillId="0" borderId="0" applyNumberFormat="0"/>
    <xf numFmtId="0" fontId="2" fillId="0" borderId="0" applyNumberFormat="0"/>
    <xf numFmtId="0" fontId="2" fillId="0" borderId="0" applyNumberFormat="0"/>
    <xf numFmtId="0" fontId="2" fillId="0" borderId="0" applyNumberFormat="0" applyBorder="0" applyProtection="0"/>
    <xf numFmtId="0" fontId="6" fillId="5" borderId="0" applyNumberFormat="0" applyBorder="0" applyProtection="0"/>
    <xf numFmtId="0" fontId="6" fillId="5" borderId="0" applyNumberFormat="0"/>
    <xf numFmtId="0" fontId="6" fillId="5" borderId="0" applyNumberFormat="0" applyBorder="0" applyProtection="0"/>
    <xf numFmtId="0" fontId="6" fillId="5" borderId="0" applyNumberFormat="0" applyBorder="0" applyProtection="0"/>
    <xf numFmtId="0" fontId="6" fillId="5" borderId="0" applyNumberFormat="0"/>
    <xf numFmtId="0" fontId="6" fillId="5" borderId="0" applyNumberFormat="0"/>
    <xf numFmtId="0" fontId="7" fillId="5" borderId="0" applyNumberFormat="0" applyBorder="0" applyProtection="0"/>
    <xf numFmtId="0" fontId="7" fillId="5" borderId="0" applyNumberFormat="0" applyBorder="0" applyProtection="0"/>
    <xf numFmtId="0" fontId="7" fillId="5" borderId="0" applyNumberFormat="0"/>
    <xf numFmtId="0" fontId="7" fillId="5" borderId="0" applyNumberFormat="0"/>
    <xf numFmtId="0" fontId="1" fillId="0" borderId="0" applyNumberFormat="0" applyFill="0" applyBorder="0" applyProtection="0"/>
    <xf numFmtId="0" fontId="3" fillId="6" borderId="0" applyNumberFormat="0" applyBorder="0" applyProtection="0"/>
    <xf numFmtId="0" fontId="3" fillId="6" borderId="0" applyNumberFormat="0"/>
    <xf numFmtId="0" fontId="3" fillId="6" borderId="0" applyNumberFormat="0" applyBorder="0" applyProtection="0"/>
    <xf numFmtId="0" fontId="3" fillId="6" borderId="0" applyNumberFormat="0" applyBorder="0" applyProtection="0"/>
    <xf numFmtId="0" fontId="3" fillId="6" borderId="0" applyNumberFormat="0"/>
    <xf numFmtId="0" fontId="3" fillId="6" borderId="0" applyNumberFormat="0"/>
    <xf numFmtId="0" fontId="8" fillId="6" borderId="0" applyNumberFormat="0" applyBorder="0" applyProtection="0"/>
    <xf numFmtId="0" fontId="8" fillId="6" borderId="0" applyNumberFormat="0" applyBorder="0" applyProtection="0"/>
    <xf numFmtId="0" fontId="8" fillId="6" borderId="0" applyNumberFormat="0"/>
    <xf numFmtId="0" fontId="8" fillId="6" borderId="0" applyNumberFormat="0"/>
    <xf numFmtId="177" fontId="1" fillId="0" borderId="0" applyBorder="0" applyProtection="0"/>
    <xf numFmtId="176" fontId="1" fillId="0" borderId="0" applyBorder="0" applyProtection="0"/>
    <xf numFmtId="176" fontId="1" fillId="0" borderId="0" applyBorder="0" applyProtection="0"/>
    <xf numFmtId="176" fontId="1" fillId="0" borderId="0"/>
    <xf numFmtId="176" fontId="1" fillId="0" borderId="0"/>
    <xf numFmtId="177" fontId="1" fillId="0" borderId="0" applyBorder="0" applyProtection="0"/>
    <xf numFmtId="177" fontId="1" fillId="0" borderId="0"/>
    <xf numFmtId="177" fontId="1" fillId="0" borderId="0"/>
    <xf numFmtId="9" fontId="1" fillId="0" borderId="0" applyFill="0" applyBorder="0" applyProtection="0"/>
    <xf numFmtId="9" fontId="1" fillId="0" borderId="0" applyBorder="0" applyProtection="0"/>
    <xf numFmtId="9" fontId="1" fillId="0" borderId="0" applyBorder="0" applyProtection="0"/>
    <xf numFmtId="9" fontId="1" fillId="0" borderId="0"/>
    <xf numFmtId="9" fontId="1" fillId="0" borderId="0"/>
    <xf numFmtId="9" fontId="1" fillId="0" borderId="0" applyBorder="0" applyProtection="0"/>
    <xf numFmtId="9" fontId="1" fillId="0" borderId="0" applyBorder="0" applyProtection="0"/>
    <xf numFmtId="9" fontId="1" fillId="0" borderId="0"/>
    <xf numFmtId="9" fontId="1" fillId="0" borderId="0"/>
    <xf numFmtId="0" fontId="9" fillId="0" borderId="0" applyNumberFormat="0" applyFill="0" applyBorder="0" applyProtection="0"/>
    <xf numFmtId="0" fontId="10" fillId="0" borderId="0" applyNumberFormat="0" applyBorder="0" applyProtection="0"/>
    <xf numFmtId="0" fontId="10" fillId="0" borderId="0" applyNumberFormat="0" applyBorder="0" applyProtection="0"/>
    <xf numFmtId="0" fontId="10" fillId="0" borderId="0" applyNumberFormat="0"/>
    <xf numFmtId="0" fontId="10" fillId="0" borderId="0" applyNumberFormat="0"/>
    <xf numFmtId="0" fontId="9" fillId="0" borderId="0" applyNumberFormat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/>
    <xf numFmtId="0" fontId="9" fillId="0" borderId="0" applyNumberFormat="0"/>
    <xf numFmtId="0" fontId="11" fillId="7" borderId="0" applyNumberFormat="0" applyBorder="0" applyProtection="0"/>
    <xf numFmtId="0" fontId="12" fillId="7" borderId="0" applyNumberFormat="0" applyBorder="0" applyProtection="0"/>
    <xf numFmtId="0" fontId="12" fillId="7" borderId="0" applyNumberFormat="0" applyBorder="0" applyProtection="0"/>
    <xf numFmtId="0" fontId="12" fillId="7" borderId="0" applyNumberFormat="0"/>
    <xf numFmtId="0" fontId="12" fillId="7" borderId="0" applyNumberFormat="0"/>
    <xf numFmtId="0" fontId="11" fillId="7" borderId="0" applyNumberFormat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/>
    <xf numFmtId="0" fontId="11" fillId="7" borderId="0" applyNumberFormat="0"/>
    <xf numFmtId="0" fontId="13" fillId="0" borderId="0" applyNumberFormat="0" applyFill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/>
    <xf numFmtId="0" fontId="13" fillId="0" borderId="0" applyNumberFormat="0"/>
    <xf numFmtId="0" fontId="14" fillId="0" borderId="0" applyNumberFormat="0" applyFill="0" applyBorder="0" applyProtection="0"/>
    <xf numFmtId="0" fontId="15" fillId="0" borderId="0" applyNumberFormat="0" applyBorder="0" applyProtection="0"/>
    <xf numFmtId="0" fontId="15" fillId="0" borderId="0" applyNumberFormat="0" applyBorder="0" applyProtection="0"/>
    <xf numFmtId="0" fontId="15" fillId="0" borderId="0" applyNumberFormat="0"/>
    <xf numFmtId="0" fontId="15" fillId="0" borderId="0" applyNumberFormat="0"/>
    <xf numFmtId="0" fontId="14" fillId="0" borderId="0" applyNumberFormat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/>
    <xf numFmtId="0" fontId="14" fillId="0" borderId="0" applyNumberFormat="0"/>
    <xf numFmtId="0" fontId="13" fillId="0" borderId="0" applyNumberFormat="0"/>
    <xf numFmtId="0" fontId="13" fillId="0" borderId="0" applyNumberFormat="0" applyBorder="0" applyProtection="0"/>
    <xf numFmtId="0" fontId="16" fillId="0" borderId="0" applyNumberFormat="0" applyFill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/>
    <xf numFmtId="0" fontId="17" fillId="0" borderId="0" applyNumberFormat="0"/>
    <xf numFmtId="0" fontId="16" fillId="0" borderId="0" applyNumberFormat="0"/>
    <xf numFmtId="0" fontId="16" fillId="0" borderId="0" applyNumberFormat="0" applyBorder="0" applyProtection="0"/>
    <xf numFmtId="0" fontId="16" fillId="0" borderId="0" applyNumberFormat="0" applyBorder="0" applyProtection="0"/>
    <xf numFmtId="0" fontId="16" fillId="0" borderId="0" applyNumberFormat="0"/>
    <xf numFmtId="0" fontId="16" fillId="0" borderId="0" applyNumberFormat="0"/>
    <xf numFmtId="0" fontId="13" fillId="0" borderId="0" applyNumberFormat="0" applyBorder="0" applyProtection="0"/>
    <xf numFmtId="0" fontId="13" fillId="0" borderId="0" applyNumberFormat="0"/>
    <xf numFmtId="0" fontId="13" fillId="0" borderId="0" applyNumberFormat="0"/>
    <xf numFmtId="0" fontId="13" fillId="0" borderId="0" applyNumberFormat="0"/>
    <xf numFmtId="0" fontId="13" fillId="0" borderId="0" applyNumberFormat="0"/>
    <xf numFmtId="0" fontId="13" fillId="0" borderId="0" applyNumberFormat="0"/>
    <xf numFmtId="0" fontId="13" fillId="0" borderId="0" applyNumberFormat="0"/>
    <xf numFmtId="0" fontId="13" fillId="0" borderId="0" applyNumberFormat="0"/>
    <xf numFmtId="0" fontId="18" fillId="0" borderId="0" applyNumberFormat="0" applyFill="0" applyBorder="0" applyProtection="0"/>
    <xf numFmtId="0" fontId="19" fillId="0" borderId="0" applyNumberFormat="0" applyBorder="0" applyProtection="0"/>
    <xf numFmtId="0" fontId="19" fillId="0" borderId="0" applyNumberFormat="0" applyBorder="0" applyProtection="0"/>
    <xf numFmtId="0" fontId="19" fillId="0" borderId="0" applyNumberFormat="0"/>
    <xf numFmtId="0" fontId="19" fillId="0" borderId="0" applyNumberFormat="0"/>
    <xf numFmtId="0" fontId="18" fillId="0" borderId="0" applyNumberFormat="0"/>
    <xf numFmtId="0" fontId="18" fillId="0" borderId="0" applyNumberFormat="0" applyBorder="0" applyProtection="0"/>
    <xf numFmtId="0" fontId="18" fillId="0" borderId="0" applyNumberFormat="0"/>
    <xf numFmtId="0" fontId="18" fillId="0" borderId="0" applyNumberFormat="0" applyBorder="0" applyProtection="0"/>
    <xf numFmtId="0" fontId="18" fillId="0" borderId="0" applyNumberFormat="0"/>
    <xf numFmtId="0" fontId="20" fillId="8" borderId="0" applyNumberFormat="0" applyBorder="0" applyProtection="0"/>
    <xf numFmtId="0" fontId="21" fillId="8" borderId="0" applyNumberFormat="0" applyBorder="0" applyProtection="0"/>
    <xf numFmtId="0" fontId="21" fillId="8" borderId="0" applyNumberFormat="0" applyBorder="0" applyProtection="0"/>
    <xf numFmtId="0" fontId="21" fillId="8" borderId="0" applyNumberFormat="0"/>
    <xf numFmtId="0" fontId="21" fillId="8" borderId="0" applyNumberFormat="0"/>
    <xf numFmtId="0" fontId="20" fillId="8" borderId="0" applyNumberFormat="0"/>
    <xf numFmtId="0" fontId="20" fillId="8" borderId="0" applyNumberFormat="0" applyBorder="0" applyProtection="0"/>
    <xf numFmtId="0" fontId="20" fillId="8" borderId="0" applyNumberFormat="0"/>
    <xf numFmtId="0" fontId="20" fillId="8" borderId="0" applyNumberFormat="0" applyBorder="0" applyProtection="0"/>
    <xf numFmtId="0" fontId="20" fillId="8" borderId="0" applyNumberFormat="0"/>
    <xf numFmtId="0" fontId="22" fillId="8" borderId="1" applyNumberFormat="0" applyProtection="0"/>
    <xf numFmtId="0" fontId="23" fillId="8" borderId="1" applyNumberFormat="0" applyProtection="0"/>
    <xf numFmtId="0" fontId="23" fillId="8" borderId="1" applyNumberFormat="0" applyProtection="0"/>
    <xf numFmtId="0" fontId="23" fillId="8" borderId="1" applyNumberFormat="0"/>
    <xf numFmtId="0" fontId="23" fillId="8" borderId="1" applyNumberFormat="0"/>
    <xf numFmtId="0" fontId="22" fillId="8" borderId="1" applyNumberFormat="0"/>
    <xf numFmtId="0" fontId="22" fillId="8" borderId="1" applyNumberFormat="0" applyProtection="0"/>
    <xf numFmtId="0" fontId="22" fillId="8" borderId="1" applyNumberFormat="0"/>
    <xf numFmtId="0" fontId="22" fillId="8" borderId="1" applyNumberFormat="0" applyProtection="0"/>
    <xf numFmtId="0" fontId="22" fillId="8" borderId="1" applyNumberFormat="0"/>
    <xf numFmtId="9" fontId="1" fillId="0" borderId="0" applyBorder="0" applyProtection="0"/>
    <xf numFmtId="9" fontId="1" fillId="0" borderId="0" applyBorder="0" applyProtection="0"/>
    <xf numFmtId="9" fontId="1" fillId="0" borderId="0"/>
    <xf numFmtId="9" fontId="1" fillId="0" borderId="0"/>
    <xf numFmtId="0" fontId="24" fillId="0" borderId="0" applyNumberFormat="0" applyFill="0" applyBorder="0" applyProtection="0"/>
    <xf numFmtId="0" fontId="24" fillId="0" borderId="0" applyNumberFormat="0" applyBorder="0" applyProtection="0"/>
    <xf numFmtId="0" fontId="24" fillId="0" borderId="0" applyNumberFormat="0"/>
    <xf numFmtId="0" fontId="24" fillId="0" borderId="0" applyNumberFormat="0"/>
    <xf numFmtId="0" fontId="24" fillId="0" borderId="0" applyNumberFormat="0" applyBorder="0" applyProtection="0"/>
    <xf numFmtId="0" fontId="24" fillId="0" borderId="0" applyNumberFormat="0"/>
    <xf numFmtId="0" fontId="1" fillId="0" borderId="0" applyNumberFormat="0"/>
    <xf numFmtId="0" fontId="25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/>
    <xf numFmtId="0" fontId="25" fillId="0" borderId="0" applyNumberFormat="0"/>
    <xf numFmtId="0" fontId="1" fillId="0" borderId="0" applyNumberFormat="0" applyFill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1" fillId="0" borderId="0" applyNumberFormat="0"/>
    <xf numFmtId="0" fontId="1" fillId="0" borderId="0" applyNumberFormat="0"/>
    <xf numFmtId="0" fontId="1" fillId="0" borderId="0" applyNumberFormat="0" applyBorder="0" applyProtection="0"/>
    <xf numFmtId="0" fontId="1" fillId="0" borderId="0" applyNumberFormat="0"/>
    <xf numFmtId="0" fontId="1" fillId="0" borderId="0" applyNumberFormat="0"/>
    <xf numFmtId="0" fontId="1" fillId="0" borderId="0" applyNumberFormat="0" applyBorder="0" applyProtection="0"/>
    <xf numFmtId="0" fontId="1" fillId="0" borderId="0" applyNumberFormat="0"/>
    <xf numFmtId="0" fontId="1" fillId="0" borderId="0" applyNumberFormat="0" applyFill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1" fillId="0" borderId="0" applyNumberFormat="0"/>
    <xf numFmtId="0" fontId="1" fillId="0" borderId="0" applyNumberFormat="0"/>
    <xf numFmtId="0" fontId="1" fillId="0" borderId="0" applyNumberFormat="0" applyBorder="0" applyProtection="0"/>
    <xf numFmtId="0" fontId="1" fillId="0" borderId="0" applyNumberFormat="0"/>
    <xf numFmtId="0" fontId="1" fillId="0" borderId="0" applyNumberFormat="0"/>
    <xf numFmtId="0" fontId="1" fillId="0" borderId="0" applyNumberFormat="0" applyBorder="0" applyProtection="0"/>
    <xf numFmtId="0" fontId="1" fillId="0" borderId="0" applyNumberFormat="0"/>
    <xf numFmtId="0" fontId="6" fillId="0" borderId="0" applyNumberFormat="0" applyFill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/>
    <xf numFmtId="0" fontId="7" fillId="0" borderId="0" applyNumberFormat="0"/>
    <xf numFmtId="0" fontId="6" fillId="0" borderId="0" applyNumberFormat="0" applyBorder="0" applyProtection="0"/>
    <xf numFmtId="0" fontId="6" fillId="0" borderId="0" applyNumberFormat="0"/>
    <xf numFmtId="0" fontId="6" fillId="0" borderId="0" applyNumberFormat="0"/>
    <xf numFmtId="0" fontId="6" fillId="0" borderId="0" applyNumberFormat="0" applyBorder="0" applyProtection="0"/>
    <xf numFmtId="0" fontId="6" fillId="0" borderId="0" applyNumberFormat="0"/>
    <xf numFmtId="0" fontId="1" fillId="0" borderId="0"/>
  </cellStyleXfs>
  <cellXfs count="244">
    <xf numFmtId="0" fontId="0" fillId="0" borderId="0" xfId="0"/>
    <xf numFmtId="0" fontId="26" fillId="0" borderId="0" xfId="51" applyFont="1" applyProtection="1"/>
    <xf numFmtId="0" fontId="1" fillId="0" borderId="0" xfId="51" applyProtection="1"/>
    <xf numFmtId="0" fontId="1" fillId="0" borderId="0" xfId="51"/>
    <xf numFmtId="0" fontId="2" fillId="0" borderId="0" xfId="51" applyFont="1" applyProtection="1"/>
    <xf numFmtId="1" fontId="2" fillId="0" borderId="0" xfId="51" applyNumberFormat="1" applyFont="1" applyProtection="1"/>
    <xf numFmtId="2" fontId="1" fillId="0" borderId="0" xfId="51" applyNumberFormat="1" applyProtection="1"/>
    <xf numFmtId="2" fontId="1" fillId="0" borderId="0" xfId="51" applyNumberFormat="1"/>
    <xf numFmtId="0" fontId="1" fillId="0" borderId="0" xfId="51" applyFill="1" applyProtection="1"/>
    <xf numFmtId="164" fontId="1" fillId="0" borderId="0" xfId="51" applyNumberFormat="1" applyFill="1" applyProtection="1"/>
    <xf numFmtId="164" fontId="1" fillId="0" borderId="0" xfId="51" applyNumberFormat="1" applyProtection="1"/>
    <xf numFmtId="164" fontId="1" fillId="0" borderId="0" xfId="51" applyNumberFormat="1"/>
    <xf numFmtId="164" fontId="1" fillId="0" borderId="0" xfId="62" applyNumberFormat="1" applyBorder="1" applyProtection="1"/>
    <xf numFmtId="0" fontId="1" fillId="0" borderId="0" xfId="62" applyNumberFormat="1" applyBorder="1" applyProtection="1"/>
    <xf numFmtId="165" fontId="1" fillId="0" borderId="0" xfId="51" applyNumberFormat="1" applyProtection="1"/>
    <xf numFmtId="0" fontId="27" fillId="0" borderId="0" xfId="51" applyFont="1" applyProtection="1"/>
    <xf numFmtId="0" fontId="1" fillId="9" borderId="2" xfId="51" applyFill="1" applyBorder="1" applyAlignment="1" applyProtection="1">
      <alignment horizontal="center"/>
    </xf>
    <xf numFmtId="0" fontId="1" fillId="10" borderId="3" xfId="51" applyFill="1" applyBorder="1" applyProtection="1"/>
    <xf numFmtId="0" fontId="1" fillId="10" borderId="4" xfId="51" applyFill="1" applyBorder="1" applyProtection="1"/>
    <xf numFmtId="0" fontId="2" fillId="11" borderId="2" xfId="51" applyFont="1" applyFill="1" applyBorder="1" applyAlignment="1" applyProtection="1">
      <alignment horizontal="center"/>
    </xf>
    <xf numFmtId="0" fontId="1" fillId="11" borderId="5" xfId="51" applyFill="1" applyBorder="1" applyAlignment="1" applyProtection="1">
      <alignment horizontal="center"/>
    </xf>
    <xf numFmtId="3" fontId="1" fillId="11" borderId="3" xfId="51" applyNumberFormat="1" applyFill="1" applyBorder="1" applyAlignment="1" applyProtection="1">
      <alignment horizontal="center"/>
    </xf>
    <xf numFmtId="3" fontId="1" fillId="11" borderId="2" xfId="51" applyNumberFormat="1" applyFill="1" applyBorder="1" applyAlignment="1" applyProtection="1">
      <alignment horizontal="center"/>
    </xf>
    <xf numFmtId="0" fontId="1" fillId="12" borderId="3" xfId="51" applyFill="1" applyBorder="1" applyProtection="1"/>
    <xf numFmtId="0" fontId="2" fillId="12" borderId="5" xfId="51" applyFont="1" applyFill="1" applyBorder="1" applyProtection="1"/>
    <xf numFmtId="173" fontId="2" fillId="12" borderId="6" xfId="51" applyNumberFormat="1" applyFont="1" applyFill="1" applyBorder="1" applyProtection="1"/>
    <xf numFmtId="173" fontId="2" fillId="12" borderId="7" xfId="51" applyNumberFormat="1" applyFont="1" applyFill="1" applyBorder="1" applyProtection="1"/>
    <xf numFmtId="0" fontId="1" fillId="10" borderId="7" xfId="51" applyFill="1" applyBorder="1" applyProtection="1"/>
    <xf numFmtId="0" fontId="1" fillId="10" borderId="8" xfId="51" applyFill="1" applyBorder="1" applyProtection="1"/>
    <xf numFmtId="166" fontId="2" fillId="13" borderId="6" xfId="51" applyNumberFormat="1" applyFont="1" applyFill="1" applyBorder="1" applyProtection="1"/>
    <xf numFmtId="166" fontId="1" fillId="13" borderId="6" xfId="51" applyNumberFormat="1" applyFill="1" applyBorder="1" applyProtection="1"/>
    <xf numFmtId="174" fontId="1" fillId="0" borderId="0" xfId="51" applyNumberFormat="1" applyProtection="1"/>
    <xf numFmtId="0" fontId="1" fillId="10" borderId="9" xfId="51" applyFill="1" applyBorder="1" applyProtection="1"/>
    <xf numFmtId="0" fontId="1" fillId="10" borderId="0" xfId="51" applyFill="1" applyProtection="1"/>
    <xf numFmtId="166" fontId="2" fillId="13" borderId="10" xfId="51" applyNumberFormat="1" applyFont="1" applyFill="1" applyBorder="1" applyProtection="1"/>
    <xf numFmtId="166" fontId="1" fillId="13" borderId="10" xfId="51" applyNumberFormat="1" applyFill="1" applyBorder="1" applyProtection="1"/>
    <xf numFmtId="0" fontId="1" fillId="10" borderId="11" xfId="51" applyFill="1" applyBorder="1" applyProtection="1"/>
    <xf numFmtId="0" fontId="1" fillId="10" borderId="12" xfId="51" applyFill="1" applyBorder="1" applyProtection="1"/>
    <xf numFmtId="166" fontId="2" fillId="13" borderId="13" xfId="51" applyNumberFormat="1" applyFont="1" applyFill="1" applyBorder="1" applyProtection="1"/>
    <xf numFmtId="166" fontId="1" fillId="13" borderId="13" xfId="51" applyNumberFormat="1" applyFill="1" applyBorder="1" applyProtection="1"/>
    <xf numFmtId="0" fontId="26" fillId="0" borderId="0" xfId="174" applyFont="1"/>
    <xf numFmtId="0" fontId="28" fillId="0" borderId="0" xfId="174" applyFont="1"/>
    <xf numFmtId="0" fontId="1" fillId="0" borderId="0" xfId="175" applyFont="1" applyBorder="1" applyProtection="1"/>
    <xf numFmtId="2" fontId="1" fillId="0" borderId="0" xfId="175" applyNumberFormat="1" applyFont="1" applyBorder="1" applyProtection="1"/>
    <xf numFmtId="0" fontId="1" fillId="0" borderId="0" xfId="175" applyFont="1" applyBorder="1" applyAlignment="1" applyProtection="1">
      <alignment horizontal="left"/>
    </xf>
    <xf numFmtId="168" fontId="1" fillId="0" borderId="0" xfId="175" applyNumberFormat="1" applyFont="1" applyBorder="1" applyProtection="1"/>
    <xf numFmtId="0" fontId="1" fillId="0" borderId="0" xfId="174"/>
    <xf numFmtId="0" fontId="2" fillId="0" borderId="0" xfId="174" applyFont="1"/>
    <xf numFmtId="0" fontId="29" fillId="0" borderId="0" xfId="174" applyFont="1"/>
    <xf numFmtId="2" fontId="2" fillId="11" borderId="2" xfId="175" applyNumberFormat="1" applyFont="1" applyFill="1" applyBorder="1" applyAlignment="1" applyProtection="1">
      <alignment horizontal="center" wrapText="1"/>
    </xf>
    <xf numFmtId="0" fontId="2" fillId="11" borderId="7" xfId="175" applyFont="1" applyFill="1" applyBorder="1" applyAlignment="1" applyProtection="1">
      <alignment horizontal="left"/>
    </xf>
    <xf numFmtId="0" fontId="2" fillId="11" borderId="14" xfId="175" applyFont="1" applyFill="1" applyBorder="1" applyProtection="1"/>
    <xf numFmtId="0" fontId="1" fillId="0" borderId="15" xfId="175" applyFont="1" applyBorder="1" applyAlignment="1" applyProtection="1">
      <alignment horizontal="left"/>
    </xf>
    <xf numFmtId="2" fontId="1" fillId="13" borderId="10" xfId="175" applyNumberFormat="1" applyFont="1" applyFill="1" applyBorder="1" applyAlignment="1" applyProtection="1">
      <alignment horizontal="center"/>
    </xf>
    <xf numFmtId="2" fontId="1" fillId="13" borderId="0" xfId="175" applyNumberFormat="1" applyFont="1" applyFill="1" applyBorder="1" applyAlignment="1" applyProtection="1">
      <alignment horizontal="center"/>
    </xf>
    <xf numFmtId="0" fontId="1" fillId="13" borderId="7" xfId="175" applyFont="1" applyFill="1" applyBorder="1" applyProtection="1"/>
    <xf numFmtId="0" fontId="1" fillId="13" borderId="8" xfId="175" applyFont="1" applyFill="1" applyBorder="1" applyProtection="1"/>
    <xf numFmtId="0" fontId="1" fillId="13" borderId="14" xfId="175" applyFont="1" applyFill="1" applyBorder="1" applyProtection="1"/>
    <xf numFmtId="0" fontId="1" fillId="11" borderId="9" xfId="175" applyFont="1" applyFill="1" applyBorder="1" applyAlignment="1" applyProtection="1">
      <alignment horizontal="left"/>
    </xf>
    <xf numFmtId="0" fontId="1" fillId="11" borderId="15" xfId="175" applyFont="1" applyFill="1" applyBorder="1" applyProtection="1"/>
    <xf numFmtId="2" fontId="1" fillId="13" borderId="10" xfId="175" applyNumberFormat="1" applyFont="1" applyFill="1" applyBorder="1" applyAlignment="1" applyProtection="1">
      <alignment horizontal="right" wrapText="1"/>
    </xf>
    <xf numFmtId="2" fontId="1" fillId="13" borderId="0" xfId="175" applyNumberFormat="1" applyFont="1" applyFill="1" applyBorder="1" applyAlignment="1" applyProtection="1">
      <alignment horizontal="right" wrapText="1"/>
    </xf>
    <xf numFmtId="0" fontId="2" fillId="0" borderId="16" xfId="175" applyFont="1" applyBorder="1" applyProtection="1"/>
    <xf numFmtId="2" fontId="1" fillId="13" borderId="13" xfId="175" applyNumberFormat="1" applyFont="1" applyFill="1" applyBorder="1" applyProtection="1"/>
    <xf numFmtId="2" fontId="1" fillId="13" borderId="12" xfId="175" applyNumberFormat="1" applyFont="1" applyFill="1" applyBorder="1" applyProtection="1"/>
    <xf numFmtId="2" fontId="1" fillId="13" borderId="11" xfId="175" applyNumberFormat="1" applyFont="1" applyFill="1" applyBorder="1" applyProtection="1"/>
    <xf numFmtId="2" fontId="1" fillId="13" borderId="16" xfId="175" applyNumberFormat="1" applyFont="1" applyFill="1" applyBorder="1" applyProtection="1"/>
    <xf numFmtId="2" fontId="1" fillId="13" borderId="9" xfId="175" applyNumberFormat="1" applyFont="1" applyFill="1" applyBorder="1" applyProtection="1"/>
    <xf numFmtId="2" fontId="1" fillId="13" borderId="0" xfId="175" applyNumberFormat="1" applyFont="1" applyFill="1" applyBorder="1" applyProtection="1"/>
    <xf numFmtId="2" fontId="1" fillId="13" borderId="15" xfId="175" applyNumberFormat="1" applyFont="1" applyFill="1" applyBorder="1" applyProtection="1"/>
    <xf numFmtId="0" fontId="1" fillId="11" borderId="11" xfId="175" applyFont="1" applyFill="1" applyBorder="1" applyAlignment="1" applyProtection="1">
      <alignment horizontal="left"/>
    </xf>
    <xf numFmtId="0" fontId="2" fillId="11" borderId="16" xfId="175" applyFont="1" applyFill="1" applyBorder="1" applyProtection="1"/>
    <xf numFmtId="0" fontId="2" fillId="0" borderId="0" xfId="175" applyFont="1" applyBorder="1" applyProtection="1"/>
    <xf numFmtId="0" fontId="1" fillId="10" borderId="7" xfId="175" applyFont="1" applyFill="1" applyBorder="1" applyAlignment="1" applyProtection="1">
      <alignment horizontal="left"/>
    </xf>
    <xf numFmtId="0" fontId="1" fillId="10" borderId="8" xfId="175" applyFont="1" applyFill="1" applyBorder="1" applyProtection="1"/>
    <xf numFmtId="0" fontId="2" fillId="11" borderId="6" xfId="175" applyFont="1" applyFill="1" applyBorder="1" applyProtection="1"/>
    <xf numFmtId="0" fontId="2" fillId="11" borderId="7" xfId="175" applyFont="1" applyFill="1" applyBorder="1" applyProtection="1"/>
    <xf numFmtId="0" fontId="2" fillId="11" borderId="8" xfId="175" applyFont="1" applyFill="1" applyBorder="1" applyProtection="1"/>
    <xf numFmtId="0" fontId="1" fillId="10" borderId="8" xfId="175" applyFont="1" applyFill="1" applyBorder="1" applyAlignment="1" applyProtection="1">
      <alignment horizontal="left"/>
    </xf>
    <xf numFmtId="0" fontId="1" fillId="10" borderId="14" xfId="175" applyFont="1" applyFill="1" applyBorder="1" applyProtection="1"/>
    <xf numFmtId="0" fontId="2" fillId="12" borderId="3" xfId="174" applyFont="1" applyFill="1" applyBorder="1" applyAlignment="1">
      <alignment horizontal="right"/>
    </xf>
    <xf numFmtId="0" fontId="2" fillId="12" borderId="5" xfId="174" applyFont="1" applyFill="1" applyBorder="1" applyAlignment="1">
      <alignment horizontal="right"/>
    </xf>
    <xf numFmtId="175" fontId="1" fillId="12" borderId="2" xfId="63" applyNumberFormat="1" applyFill="1" applyBorder="1" applyAlignment="1" applyProtection="1">
      <alignment horizontal="right"/>
    </xf>
    <xf numFmtId="9" fontId="1" fillId="12" borderId="2" xfId="71" applyFill="1" applyBorder="1" applyAlignment="1" applyProtection="1">
      <alignment horizontal="right"/>
    </xf>
    <xf numFmtId="2" fontId="1" fillId="12" borderId="3" xfId="175" applyNumberFormat="1" applyFont="1" applyFill="1" applyBorder="1" applyProtection="1"/>
    <xf numFmtId="2" fontId="1" fillId="12" borderId="4" xfId="175" applyNumberFormat="1" applyFont="1" applyFill="1" applyBorder="1" applyProtection="1"/>
    <xf numFmtId="2" fontId="1" fillId="12" borderId="5" xfId="175" applyNumberFormat="1" applyFont="1" applyFill="1" applyBorder="1" applyProtection="1"/>
    <xf numFmtId="10" fontId="1" fillId="12" borderId="3" xfId="71" applyNumberFormat="1" applyFill="1" applyBorder="1" applyAlignment="1" applyProtection="1">
      <alignment horizontal="right"/>
    </xf>
    <xf numFmtId="0" fontId="1" fillId="12" borderId="3" xfId="175" applyFont="1" applyFill="1" applyBorder="1" applyAlignment="1" applyProtection="1">
      <alignment horizontal="left"/>
    </xf>
    <xf numFmtId="0" fontId="2" fillId="12" borderId="4" xfId="175" applyFont="1" applyFill="1" applyBorder="1" applyAlignment="1" applyProtection="1">
      <alignment horizontal="center"/>
    </xf>
    <xf numFmtId="3" fontId="2" fillId="12" borderId="3" xfId="63" applyNumberFormat="1" applyFont="1" applyFill="1" applyBorder="1" applyAlignment="1" applyProtection="1">
      <alignment horizontal="right"/>
    </xf>
    <xf numFmtId="3" fontId="2" fillId="12" borderId="2" xfId="63" applyNumberFormat="1" applyFont="1" applyFill="1" applyBorder="1" applyAlignment="1" applyProtection="1">
      <alignment horizontal="right"/>
    </xf>
    <xf numFmtId="0" fontId="1" fillId="10" borderId="9" xfId="174" applyFill="1" applyBorder="1"/>
    <xf numFmtId="0" fontId="1" fillId="10" borderId="0" xfId="174" applyFill="1"/>
    <xf numFmtId="176" fontId="1" fillId="13" borderId="10" xfId="63" applyFill="1" applyBorder="1" applyProtection="1"/>
    <xf numFmtId="10" fontId="1" fillId="13" borderId="10" xfId="164" applyNumberFormat="1" applyFill="1" applyBorder="1" applyProtection="1"/>
    <xf numFmtId="10" fontId="1" fillId="13" borderId="10" xfId="71" applyNumberFormat="1" applyFill="1" applyBorder="1" applyProtection="1"/>
    <xf numFmtId="10" fontId="1" fillId="13" borderId="0" xfId="175" applyNumberFormat="1" applyFont="1" applyFill="1" applyBorder="1" applyProtection="1"/>
    <xf numFmtId="10" fontId="1" fillId="13" borderId="9" xfId="175" applyNumberFormat="1" applyFont="1" applyFill="1" applyBorder="1" applyProtection="1"/>
    <xf numFmtId="10" fontId="1" fillId="13" borderId="10" xfId="175" applyNumberFormat="1" applyFont="1" applyFill="1" applyBorder="1" applyProtection="1"/>
    <xf numFmtId="168" fontId="1" fillId="13" borderId="10" xfId="63" applyNumberFormat="1" applyFill="1" applyBorder="1" applyProtection="1"/>
    <xf numFmtId="165" fontId="1" fillId="0" borderId="0" xfId="175" applyNumberFormat="1" applyFont="1" applyBorder="1" applyProtection="1"/>
    <xf numFmtId="4" fontId="1" fillId="0" borderId="0" xfId="174" applyNumberFormat="1"/>
    <xf numFmtId="167" fontId="1" fillId="0" borderId="0" xfId="174" applyNumberFormat="1"/>
    <xf numFmtId="10" fontId="1" fillId="13" borderId="0" xfId="71" applyNumberFormat="1" applyFill="1" applyBorder="1" applyProtection="1"/>
    <xf numFmtId="10" fontId="1" fillId="13" borderId="9" xfId="71" applyNumberFormat="1" applyFill="1" applyBorder="1" applyProtection="1"/>
    <xf numFmtId="166" fontId="1" fillId="10" borderId="9" xfId="62" applyNumberFormat="1" applyFill="1" applyBorder="1" applyProtection="1"/>
    <xf numFmtId="167" fontId="1" fillId="10" borderId="0" xfId="174" applyNumberFormat="1" applyFill="1"/>
    <xf numFmtId="167" fontId="1" fillId="0" borderId="0" xfId="175" applyNumberFormat="1" applyFont="1" applyBorder="1" applyProtection="1"/>
    <xf numFmtId="0" fontId="1" fillId="10" borderId="11" xfId="174" applyFill="1" applyBorder="1"/>
    <xf numFmtId="0" fontId="1" fillId="10" borderId="12" xfId="174" applyFill="1" applyBorder="1"/>
    <xf numFmtId="176" fontId="1" fillId="13" borderId="13" xfId="63" applyFill="1" applyBorder="1" applyProtection="1"/>
    <xf numFmtId="10" fontId="1" fillId="13" borderId="13" xfId="164" applyNumberFormat="1" applyFill="1" applyBorder="1" applyProtection="1"/>
    <xf numFmtId="10" fontId="1" fillId="13" borderId="13" xfId="71" applyNumberFormat="1" applyFill="1" applyBorder="1" applyProtection="1"/>
    <xf numFmtId="10" fontId="1" fillId="13" borderId="12" xfId="175" applyNumberFormat="1" applyFont="1" applyFill="1" applyBorder="1" applyProtection="1"/>
    <xf numFmtId="10" fontId="1" fillId="13" borderId="11" xfId="175" applyNumberFormat="1" applyFont="1" applyFill="1" applyBorder="1" applyProtection="1"/>
    <xf numFmtId="10" fontId="1" fillId="13" borderId="13" xfId="175" applyNumberFormat="1" applyFont="1" applyFill="1" applyBorder="1" applyProtection="1"/>
    <xf numFmtId="168" fontId="1" fillId="13" borderId="13" xfId="63" applyNumberFormat="1" applyFill="1" applyBorder="1" applyProtection="1"/>
    <xf numFmtId="2" fontId="1" fillId="13" borderId="6" xfId="63" applyNumberFormat="1" applyFill="1" applyBorder="1" applyProtection="1"/>
    <xf numFmtId="0" fontId="1" fillId="10" borderId="9" xfId="175" applyFont="1" applyFill="1" applyBorder="1" applyAlignment="1" applyProtection="1">
      <alignment horizontal="left"/>
    </xf>
    <xf numFmtId="0" fontId="1" fillId="10" borderId="15" xfId="175" applyFont="1" applyFill="1" applyBorder="1" applyProtection="1"/>
    <xf numFmtId="2" fontId="1" fillId="13" borderId="10" xfId="63" applyNumberFormat="1" applyFill="1" applyBorder="1" applyProtection="1"/>
    <xf numFmtId="0" fontId="1" fillId="10" borderId="11" xfId="175" applyFont="1" applyFill="1" applyBorder="1" applyAlignment="1" applyProtection="1">
      <alignment horizontal="left"/>
    </xf>
    <xf numFmtId="0" fontId="1" fillId="10" borderId="16" xfId="175" applyFont="1" applyFill="1" applyBorder="1" applyProtection="1"/>
    <xf numFmtId="2" fontId="1" fillId="13" borderId="13" xfId="63" applyNumberFormat="1" applyFill="1" applyBorder="1" applyProtection="1"/>
    <xf numFmtId="0" fontId="30" fillId="0" borderId="0" xfId="51" applyFont="1" applyProtection="1"/>
    <xf numFmtId="0" fontId="5" fillId="0" borderId="0" xfId="51" applyFont="1" applyProtection="1"/>
    <xf numFmtId="170" fontId="1" fillId="0" borderId="0" xfId="51" applyNumberFormat="1" applyProtection="1"/>
    <xf numFmtId="10" fontId="1" fillId="0" borderId="0" xfId="51" applyNumberFormat="1"/>
    <xf numFmtId="171" fontId="1" fillId="0" borderId="0" xfId="51" applyNumberFormat="1"/>
    <xf numFmtId="0" fontId="1" fillId="11" borderId="6" xfId="51" applyFill="1" applyBorder="1" applyAlignment="1" applyProtection="1">
      <alignment horizontal="center" vertical="center"/>
    </xf>
    <xf numFmtId="166" fontId="1" fillId="0" borderId="0" xfId="51" applyNumberFormat="1"/>
    <xf numFmtId="0" fontId="1" fillId="11" borderId="10" xfId="51" applyFill="1" applyBorder="1" applyAlignment="1" applyProtection="1">
      <alignment horizontal="center" vertical="center"/>
    </xf>
    <xf numFmtId="0" fontId="1" fillId="11" borderId="6" xfId="51" applyFill="1" applyBorder="1" applyProtection="1"/>
    <xf numFmtId="169" fontId="1" fillId="11" borderId="10" xfId="51" applyNumberFormat="1" applyFill="1" applyBorder="1" applyAlignment="1" applyProtection="1">
      <alignment horizontal="center" vertical="center"/>
    </xf>
    <xf numFmtId="0" fontId="1" fillId="10" borderId="14" xfId="51" applyFill="1" applyBorder="1" applyProtection="1"/>
    <xf numFmtId="0" fontId="1" fillId="9" borderId="16" xfId="51" applyFill="1" applyBorder="1" applyProtection="1"/>
    <xf numFmtId="0" fontId="1" fillId="11" borderId="2" xfId="51" applyFill="1" applyBorder="1" applyAlignment="1" applyProtection="1">
      <alignment horizontal="center" vertical="center"/>
    </xf>
    <xf numFmtId="0" fontId="2" fillId="12" borderId="3" xfId="51" applyFont="1" applyFill="1" applyBorder="1" applyProtection="1"/>
    <xf numFmtId="9" fontId="2" fillId="12" borderId="0" xfId="75" applyFont="1" applyFill="1" applyBorder="1" applyProtection="1"/>
    <xf numFmtId="9" fontId="2" fillId="12" borderId="6" xfId="51" applyNumberFormat="1" applyFont="1" applyFill="1" applyBorder="1" applyProtection="1"/>
    <xf numFmtId="166" fontId="2" fillId="12" borderId="6" xfId="51" applyNumberFormat="1" applyFont="1" applyFill="1" applyBorder="1" applyProtection="1"/>
    <xf numFmtId="0" fontId="1" fillId="10" borderId="15" xfId="51" applyFill="1" applyBorder="1" applyProtection="1"/>
    <xf numFmtId="10" fontId="1" fillId="14" borderId="7" xfId="75" applyNumberFormat="1" applyFill="1" applyBorder="1" applyProtection="1"/>
    <xf numFmtId="10" fontId="1" fillId="13" borderId="6" xfId="75" applyNumberFormat="1" applyFill="1" applyBorder="1" applyProtection="1"/>
    <xf numFmtId="166" fontId="1" fillId="0" borderId="0" xfId="51" applyNumberFormat="1" applyProtection="1"/>
    <xf numFmtId="10" fontId="1" fillId="14" borderId="9" xfId="75" applyNumberFormat="1" applyFill="1" applyBorder="1" applyProtection="1"/>
    <xf numFmtId="10" fontId="1" fillId="13" borderId="10" xfId="75" applyNumberFormat="1" applyFill="1" applyBorder="1" applyProtection="1"/>
    <xf numFmtId="0" fontId="1" fillId="10" borderId="16" xfId="51" applyFill="1" applyBorder="1" applyProtection="1"/>
    <xf numFmtId="10" fontId="1" fillId="14" borderId="11" xfId="75" applyNumberFormat="1" applyFill="1" applyBorder="1" applyProtection="1"/>
    <xf numFmtId="10" fontId="1" fillId="13" borderId="13" xfId="75" applyNumberFormat="1" applyFill="1" applyBorder="1" applyProtection="1"/>
    <xf numFmtId="2" fontId="1" fillId="13" borderId="10" xfId="175" applyNumberFormat="1" applyFont="1" applyFill="1" applyBorder="1" applyAlignment="1" applyProtection="1">
      <alignment horizontal="center" wrapText="1"/>
    </xf>
    <xf numFmtId="0" fontId="2" fillId="11" borderId="15" xfId="175" applyFont="1" applyFill="1" applyBorder="1" applyProtection="1"/>
    <xf numFmtId="0" fontId="1" fillId="10" borderId="3" xfId="175" applyFont="1" applyFill="1" applyBorder="1" applyAlignment="1" applyProtection="1">
      <alignment horizontal="left"/>
    </xf>
    <xf numFmtId="0" fontId="1" fillId="10" borderId="5" xfId="175" applyFont="1" applyFill="1" applyBorder="1" applyProtection="1"/>
    <xf numFmtId="0" fontId="2" fillId="11" borderId="4" xfId="175" applyFont="1" applyFill="1" applyBorder="1" applyProtection="1"/>
    <xf numFmtId="0" fontId="2" fillId="11" borderId="5" xfId="175" applyFont="1" applyFill="1" applyBorder="1" applyProtection="1"/>
    <xf numFmtId="172" fontId="2" fillId="12" borderId="2" xfId="63" applyNumberFormat="1" applyFont="1" applyFill="1" applyBorder="1" applyAlignment="1" applyProtection="1">
      <alignment horizontal="right"/>
    </xf>
    <xf numFmtId="9" fontId="2" fillId="12" borderId="2" xfId="70" applyFont="1" applyFill="1" applyBorder="1" applyAlignment="1" applyProtection="1">
      <alignment horizontal="right"/>
    </xf>
    <xf numFmtId="168" fontId="2" fillId="12" borderId="3" xfId="63" applyNumberFormat="1" applyFont="1" applyFill="1" applyBorder="1" applyAlignment="1" applyProtection="1">
      <alignment horizontal="right"/>
    </xf>
    <xf numFmtId="168" fontId="2" fillId="12" borderId="2" xfId="63" applyNumberFormat="1" applyFont="1" applyFill="1" applyBorder="1" applyAlignment="1" applyProtection="1">
      <alignment horizontal="right"/>
    </xf>
    <xf numFmtId="172" fontId="1" fillId="13" borderId="6" xfId="63" applyNumberFormat="1" applyFill="1" applyBorder="1" applyProtection="1"/>
    <xf numFmtId="10" fontId="1" fillId="13" borderId="6" xfId="175" applyNumberFormat="1" applyFont="1" applyFill="1" applyBorder="1" applyProtection="1"/>
    <xf numFmtId="172" fontId="1" fillId="13" borderId="10" xfId="63" applyNumberFormat="1" applyFill="1" applyBorder="1" applyProtection="1"/>
    <xf numFmtId="166" fontId="1" fillId="10" borderId="0" xfId="62" applyNumberFormat="1" applyFill="1" applyBorder="1" applyProtection="1"/>
    <xf numFmtId="0" fontId="1" fillId="10" borderId="15" xfId="174" applyFill="1" applyBorder="1"/>
    <xf numFmtId="168" fontId="1" fillId="13" borderId="15" xfId="63" applyNumberFormat="1" applyFill="1" applyBorder="1" applyProtection="1"/>
    <xf numFmtId="172" fontId="1" fillId="13" borderId="13" xfId="63" applyNumberFormat="1" applyFill="1" applyBorder="1" applyProtection="1"/>
    <xf numFmtId="0" fontId="1" fillId="10" borderId="16" xfId="174" applyFill="1" applyBorder="1"/>
    <xf numFmtId="0" fontId="1" fillId="0" borderId="0" xfId="209"/>
    <xf numFmtId="174" fontId="1" fillId="0" borderId="0" xfId="209" applyNumberFormat="1"/>
    <xf numFmtId="166" fontId="1" fillId="16" borderId="13" xfId="209" applyNumberFormat="1" applyFill="1" applyBorder="1"/>
    <xf numFmtId="166" fontId="1" fillId="16" borderId="12" xfId="209" applyNumberFormat="1" applyFill="1" applyBorder="1"/>
    <xf numFmtId="166" fontId="1" fillId="0" borderId="0" xfId="209" applyNumberFormat="1"/>
    <xf numFmtId="166" fontId="1" fillId="16" borderId="16" xfId="209" applyNumberFormat="1" applyFill="1" applyBorder="1"/>
    <xf numFmtId="166" fontId="1" fillId="16" borderId="11" xfId="209" applyNumberFormat="1" applyFill="1" applyBorder="1"/>
    <xf numFmtId="0" fontId="31" fillId="17" borderId="12" xfId="209" applyFont="1" applyFill="1" applyBorder="1"/>
    <xf numFmtId="0" fontId="31" fillId="17" borderId="11" xfId="209" applyFont="1" applyFill="1" applyBorder="1"/>
    <xf numFmtId="166" fontId="1" fillId="16" borderId="10" xfId="209" applyNumberFormat="1" applyFill="1" applyBorder="1"/>
    <xf numFmtId="166" fontId="1" fillId="16" borderId="0" xfId="209" applyNumberFormat="1" applyFill="1"/>
    <xf numFmtId="166" fontId="1" fillId="16" borderId="15" xfId="209" applyNumberFormat="1" applyFill="1" applyBorder="1"/>
    <xf numFmtId="166" fontId="1" fillId="16" borderId="9" xfId="209" applyNumberFormat="1" applyFill="1" applyBorder="1"/>
    <xf numFmtId="0" fontId="31" fillId="17" borderId="0" xfId="209" applyFont="1" applyFill="1"/>
    <xf numFmtId="0" fontId="31" fillId="17" borderId="9" xfId="209" applyFont="1" applyFill="1" applyBorder="1"/>
    <xf numFmtId="166" fontId="1" fillId="16" borderId="6" xfId="209" applyNumberFormat="1" applyFill="1" applyBorder="1"/>
    <xf numFmtId="166" fontId="1" fillId="16" borderId="8" xfId="209" applyNumberFormat="1" applyFill="1" applyBorder="1"/>
    <xf numFmtId="166" fontId="1" fillId="16" borderId="14" xfId="209" applyNumberFormat="1" applyFill="1" applyBorder="1"/>
    <xf numFmtId="166" fontId="1" fillId="16" borderId="7" xfId="209" applyNumberFormat="1" applyFill="1" applyBorder="1"/>
    <xf numFmtId="0" fontId="31" fillId="17" borderId="8" xfId="209" applyFont="1" applyFill="1" applyBorder="1"/>
    <xf numFmtId="0" fontId="31" fillId="17" borderId="7" xfId="209" applyFont="1" applyFill="1" applyBorder="1"/>
    <xf numFmtId="173" fontId="2" fillId="5" borderId="2" xfId="209" applyNumberFormat="1" applyFont="1" applyFill="1" applyBorder="1"/>
    <xf numFmtId="173" fontId="2" fillId="5" borderId="5" xfId="209" applyNumberFormat="1" applyFont="1" applyFill="1" applyBorder="1"/>
    <xf numFmtId="173" fontId="2" fillId="5" borderId="6" xfId="209" applyNumberFormat="1" applyFont="1" applyFill="1" applyBorder="1"/>
    <xf numFmtId="0" fontId="2" fillId="5" borderId="5" xfId="209" applyFont="1" applyFill="1" applyBorder="1"/>
    <xf numFmtId="0" fontId="1" fillId="5" borderId="3" xfId="209" applyFill="1" applyBorder="1"/>
    <xf numFmtId="0" fontId="31" fillId="11" borderId="5" xfId="209" applyFont="1" applyFill="1" applyBorder="1" applyAlignment="1">
      <alignment horizontal="center"/>
    </xf>
    <xf numFmtId="3" fontId="31" fillId="11" borderId="2" xfId="209" applyNumberFormat="1" applyFont="1" applyFill="1" applyBorder="1" applyAlignment="1">
      <alignment horizontal="center"/>
    </xf>
    <xf numFmtId="0" fontId="31" fillId="11" borderId="2" xfId="209" applyFont="1" applyFill="1" applyBorder="1" applyAlignment="1">
      <alignment horizontal="center"/>
    </xf>
    <xf numFmtId="3" fontId="31" fillId="11" borderId="5" xfId="209" applyNumberFormat="1" applyFont="1" applyFill="1" applyBorder="1" applyAlignment="1">
      <alignment horizontal="center"/>
    </xf>
    <xf numFmtId="0" fontId="31" fillId="17" borderId="4" xfId="209" applyFont="1" applyFill="1" applyBorder="1"/>
    <xf numFmtId="0" fontId="31" fillId="17" borderId="3" xfId="209" applyFont="1" applyFill="1" applyBorder="1"/>
    <xf numFmtId="0" fontId="1" fillId="9" borderId="2" xfId="209" applyFill="1" applyBorder="1" applyAlignment="1">
      <alignment horizontal="center"/>
    </xf>
    <xf numFmtId="0" fontId="32" fillId="0" borderId="0" xfId="209" applyFont="1"/>
    <xf numFmtId="0" fontId="5" fillId="0" borderId="0" xfId="209" applyFont="1"/>
    <xf numFmtId="0" fontId="30" fillId="0" borderId="0" xfId="209" applyFont="1"/>
    <xf numFmtId="0" fontId="1" fillId="0" borderId="0" xfId="51" applyNumberFormat="1" applyProtection="1"/>
    <xf numFmtId="0" fontId="36" fillId="0" borderId="0" xfId="0" applyFont="1" applyAlignment="1" applyProtection="1">
      <alignment horizontal="left"/>
      <protection hidden="1"/>
    </xf>
    <xf numFmtId="0" fontId="35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51" applyProtection="1">
      <protection hidden="1"/>
    </xf>
    <xf numFmtId="1" fontId="2" fillId="0" borderId="25" xfId="51" applyNumberFormat="1" applyFont="1" applyBorder="1" applyProtection="1">
      <protection hidden="1"/>
    </xf>
    <xf numFmtId="1" fontId="2" fillId="0" borderId="26" xfId="51" applyNumberFormat="1" applyFont="1" applyBorder="1" applyProtection="1">
      <protection hidden="1"/>
    </xf>
    <xf numFmtId="1" fontId="2" fillId="0" borderId="27" xfId="51" applyNumberFormat="1" applyFont="1" applyBorder="1" applyProtection="1">
      <protection hidden="1"/>
    </xf>
    <xf numFmtId="2" fontId="1" fillId="0" borderId="0" xfId="51" applyNumberFormat="1" applyProtection="1">
      <protection hidden="1"/>
    </xf>
    <xf numFmtId="0" fontId="2" fillId="0" borderId="0" xfId="51" applyFont="1" applyProtection="1">
      <protection hidden="1"/>
    </xf>
    <xf numFmtId="0" fontId="1" fillId="0" borderId="0" xfId="51" applyFill="1" applyProtection="1">
      <protection hidden="1"/>
    </xf>
    <xf numFmtId="178" fontId="1" fillId="0" borderId="17" xfId="51" applyNumberFormat="1" applyFill="1" applyBorder="1" applyProtection="1">
      <protection hidden="1"/>
    </xf>
    <xf numFmtId="178" fontId="1" fillId="0" borderId="18" xfId="51" applyNumberFormat="1" applyFill="1" applyBorder="1" applyProtection="1">
      <protection hidden="1"/>
    </xf>
    <xf numFmtId="178" fontId="1" fillId="0" borderId="19" xfId="51" applyNumberFormat="1" applyFill="1" applyBorder="1" applyProtection="1">
      <protection hidden="1"/>
    </xf>
    <xf numFmtId="178" fontId="1" fillId="0" borderId="20" xfId="51" applyNumberFormat="1" applyFill="1" applyBorder="1" applyProtection="1">
      <protection hidden="1"/>
    </xf>
    <xf numFmtId="178" fontId="1" fillId="0" borderId="0" xfId="51" applyNumberFormat="1" applyFill="1" applyBorder="1" applyProtection="1">
      <protection hidden="1"/>
    </xf>
    <xf numFmtId="178" fontId="1" fillId="0" borderId="21" xfId="51" applyNumberFormat="1" applyFill="1" applyBorder="1" applyProtection="1">
      <protection hidden="1"/>
    </xf>
    <xf numFmtId="0" fontId="33" fillId="0" borderId="0" xfId="51" applyFont="1" applyProtection="1">
      <protection hidden="1"/>
    </xf>
    <xf numFmtId="178" fontId="33" fillId="18" borderId="22" xfId="51" applyNumberFormat="1" applyFont="1" applyFill="1" applyBorder="1" applyProtection="1">
      <protection hidden="1"/>
    </xf>
    <xf numFmtId="178" fontId="33" fillId="18" borderId="23" xfId="51" applyNumberFormat="1" applyFont="1" applyFill="1" applyBorder="1" applyProtection="1">
      <protection hidden="1"/>
    </xf>
    <xf numFmtId="178" fontId="33" fillId="18" borderId="24" xfId="51" applyNumberFormat="1" applyFont="1" applyFill="1" applyBorder="1" applyProtection="1">
      <protection hidden="1"/>
    </xf>
    <xf numFmtId="178" fontId="1" fillId="0" borderId="0" xfId="51" applyNumberFormat="1" applyProtection="1">
      <protection hidden="1"/>
    </xf>
    <xf numFmtId="0" fontId="1" fillId="0" borderId="0" xfId="62" applyNumberFormat="1" applyBorder="1" applyProtection="1">
      <protection hidden="1"/>
    </xf>
    <xf numFmtId="178" fontId="1" fillId="0" borderId="20" xfId="51" applyNumberFormat="1" applyBorder="1" applyProtection="1">
      <protection hidden="1"/>
    </xf>
    <xf numFmtId="178" fontId="1" fillId="0" borderId="0" xfId="51" applyNumberFormat="1" applyBorder="1" applyProtection="1">
      <protection hidden="1"/>
    </xf>
    <xf numFmtId="178" fontId="1" fillId="0" borderId="21" xfId="51" applyNumberFormat="1" applyBorder="1" applyProtection="1">
      <protection hidden="1"/>
    </xf>
    <xf numFmtId="178" fontId="0" fillId="0" borderId="20" xfId="0" applyNumberFormat="1" applyBorder="1" applyProtection="1">
      <protection hidden="1"/>
    </xf>
    <xf numFmtId="178" fontId="0" fillId="0" borderId="0" xfId="0" applyNumberFormat="1" applyProtection="1">
      <protection hidden="1"/>
    </xf>
    <xf numFmtId="178" fontId="0" fillId="0" borderId="21" xfId="0" applyNumberFormat="1" applyBorder="1" applyProtection="1">
      <protection hidden="1"/>
    </xf>
    <xf numFmtId="178" fontId="1" fillId="0" borderId="0" xfId="51" applyNumberFormat="1" applyFill="1" applyProtection="1">
      <protection hidden="1"/>
    </xf>
    <xf numFmtId="0" fontId="34" fillId="0" borderId="0" xfId="0" applyFont="1"/>
    <xf numFmtId="178" fontId="0" fillId="0" borderId="0" xfId="0" applyNumberFormat="1"/>
    <xf numFmtId="3" fontId="0" fillId="0" borderId="0" xfId="0" applyNumberFormat="1"/>
    <xf numFmtId="0" fontId="0" fillId="15" borderId="28" xfId="0" applyFill="1" applyBorder="1" applyProtection="1">
      <protection locked="0" hidden="1"/>
    </xf>
    <xf numFmtId="2" fontId="1" fillId="13" borderId="10" xfId="175" applyNumberFormat="1" applyFont="1" applyFill="1" applyBorder="1" applyAlignment="1" applyProtection="1">
      <alignment horizontal="center" vertical="center" wrapText="1"/>
    </xf>
    <xf numFmtId="0" fontId="0" fillId="13" borderId="13" xfId="0" applyFill="1" applyBorder="1"/>
    <xf numFmtId="2" fontId="2" fillId="11" borderId="2" xfId="175" applyNumberFormat="1" applyFont="1" applyFill="1" applyBorder="1" applyAlignment="1" applyProtection="1">
      <alignment horizontal="center" wrapText="1"/>
    </xf>
    <xf numFmtId="0" fontId="2" fillId="11" borderId="2" xfId="175" applyFont="1" applyFill="1" applyBorder="1" applyAlignment="1" applyProtection="1">
      <alignment horizontal="center" wrapText="1"/>
    </xf>
    <xf numFmtId="0" fontId="0" fillId="13" borderId="6" xfId="0" applyFill="1" applyBorder="1"/>
  </cellXfs>
  <cellStyles count="210">
    <cellStyle name="Accent" xfId="1" xr:uid="{D759735D-96BB-4FBA-A583-9FDF8B91F307}"/>
    <cellStyle name="Accent 1" xfId="2" xr:uid="{201721FE-836B-463B-A8B3-1FB7F0E0313A}"/>
    <cellStyle name="Accent 1 2" xfId="3" xr:uid="{79510CA3-409E-4A65-83D4-541450E22E3E}"/>
    <cellStyle name="Accent 1 2 2" xfId="4" xr:uid="{1C1D4968-F527-4892-B14D-092FE9F84ECE}"/>
    <cellStyle name="Accent 1 3" xfId="5" xr:uid="{7DC85650-DA9D-4020-B7F0-C2428050A423}"/>
    <cellStyle name="Accent 1 5" xfId="6" xr:uid="{E1D60785-0905-4BE4-B2A9-CF5CAB6251A1}"/>
    <cellStyle name="Accent 1 5 2" xfId="7" xr:uid="{35C6203E-58CA-4627-9E42-E84DF5714362}"/>
    <cellStyle name="Accent 1 5 2 2" xfId="8" xr:uid="{90E54889-7116-4ACB-B842-9BCBA6A14522}"/>
    <cellStyle name="Accent 1 5 3" xfId="9" xr:uid="{2D716AB5-7BDE-4C50-ABDC-852D604150D9}"/>
    <cellStyle name="Accent 1 7" xfId="10" xr:uid="{F05F5F5F-45BE-4782-8385-0AFD9ED17E06}"/>
    <cellStyle name="Accent 1 9" xfId="11" xr:uid="{38FC3000-F8BD-422B-AE01-571C0560E310}"/>
    <cellStyle name="Accent 2" xfId="12" xr:uid="{889AEDD7-B034-45C7-9A54-C0E28E4D33B6}"/>
    <cellStyle name="Accent 2 10" xfId="13" xr:uid="{66D117A3-EF84-4AB7-828A-D5E97B124AB6}"/>
    <cellStyle name="Accent 2 2" xfId="14" xr:uid="{5A851F66-FE64-460C-BC10-3EF94169A13B}"/>
    <cellStyle name="Accent 2 2 2" xfId="15" xr:uid="{B1B0E7BC-CE7E-4609-966D-0E06D49A4ECB}"/>
    <cellStyle name="Accent 2 3" xfId="16" xr:uid="{1D987215-7415-4240-B072-9D8294CD299C}"/>
    <cellStyle name="Accent 2 6" xfId="17" xr:uid="{9A93198C-927F-431D-9775-68A065B74CAB}"/>
    <cellStyle name="Accent 2 6 2" xfId="18" xr:uid="{56EC28E8-988B-47FF-956F-49CE2F556882}"/>
    <cellStyle name="Accent 2 6 2 2" xfId="19" xr:uid="{13EDAC73-6320-4561-9014-0E52AE11B890}"/>
    <cellStyle name="Accent 2 6 3" xfId="20" xr:uid="{DF8120E9-E2C8-43E0-A9DE-2DCE965B5D8B}"/>
    <cellStyle name="Accent 2 8" xfId="21" xr:uid="{AD3C95E2-B062-4B6C-BF1F-A9C3B2FCCAEA}"/>
    <cellStyle name="Accent 3" xfId="22" xr:uid="{B121BB21-6AFC-4749-8BE6-6C43DCB396AA}"/>
    <cellStyle name="Accent 3 11" xfId="23" xr:uid="{D8F5E420-4797-4E79-B449-D11C4DD71894}"/>
    <cellStyle name="Accent 3 2" xfId="24" xr:uid="{6CBBA934-C3E4-4B11-BABE-B25FC0E76B76}"/>
    <cellStyle name="Accent 3 2 2" xfId="25" xr:uid="{2939F6E4-CD48-473A-921A-D1C3999D7E5C}"/>
    <cellStyle name="Accent 3 3" xfId="26" xr:uid="{7740FF0C-9412-48C4-BEAD-899810C452E4}"/>
    <cellStyle name="Accent 3 7" xfId="27" xr:uid="{D2573F90-7793-48C6-AE70-2F12B44EC69B}"/>
    <cellStyle name="Accent 3 7 2" xfId="28" xr:uid="{E5D9B8FD-B1D2-4C5F-B28E-6DB7DB36147E}"/>
    <cellStyle name="Accent 3 7 2 2" xfId="29" xr:uid="{CC12164B-2FBE-4FA6-B7FE-EB617901A460}"/>
    <cellStyle name="Accent 3 7 3" xfId="30" xr:uid="{03BB8CCE-A4AF-460D-9E77-1A252449A7D8}"/>
    <cellStyle name="Accent 3 9" xfId="31" xr:uid="{85E90424-6722-496A-BB46-80A83A0E64DB}"/>
    <cellStyle name="Accent 4" xfId="32" xr:uid="{6426A31A-3DAA-448B-B15F-96C575A384E3}"/>
    <cellStyle name="Accent 4 2" xfId="33" xr:uid="{4E34E6E4-25D4-421E-A515-42F847358D27}"/>
    <cellStyle name="Accent 4 2 2" xfId="34" xr:uid="{95E3D338-539F-408C-BBF5-719EB60BED96}"/>
    <cellStyle name="Accent 4 3" xfId="35" xr:uid="{BC804FE5-A6EF-4810-8E6E-03314628BFD9}"/>
    <cellStyle name="Accent 5" xfId="36" xr:uid="{E254B696-D6C8-4B01-9BFD-0C31F38CBEB4}"/>
    <cellStyle name="Accent 5 2" xfId="37" xr:uid="{B57E37FB-F103-44BB-A3ED-AB275DE86D36}"/>
    <cellStyle name="Accent 6" xfId="38" xr:uid="{02B151B8-401F-4AE5-94EE-5BBA931EB931}"/>
    <cellStyle name="Accent 7" xfId="39" xr:uid="{593595D4-E55A-40C0-82AA-5F0929E66600}"/>
    <cellStyle name="Accent 8" xfId="40" xr:uid="{4248A789-14F4-4722-9D21-D90579E1B201}"/>
    <cellStyle name="Bad" xfId="41" xr:uid="{BA979A16-9CD4-48AE-80AE-37037355643A}"/>
    <cellStyle name="Bad 10" xfId="42" xr:uid="{CCF7BC0A-6D70-472B-BDB5-FE2559EC3CFA}"/>
    <cellStyle name="Bad 12" xfId="43" xr:uid="{A1D93D19-43C6-42B0-A280-58E7B17084B2}"/>
    <cellStyle name="Bad 2" xfId="44" xr:uid="{6950F2BF-0E76-4A82-9FFE-69B4A3606681}"/>
    <cellStyle name="Bad 2 2" xfId="45" xr:uid="{574AA447-B21A-4921-A29E-F83CE0C1D616}"/>
    <cellStyle name="Bad 3" xfId="46" xr:uid="{8E0A91ED-8B48-4D06-A8E7-C2EDDB9C1201}"/>
    <cellStyle name="Bad 8" xfId="47" xr:uid="{406E94EC-7806-4028-A580-0D5ECE3E4400}"/>
    <cellStyle name="Bad 8 2" xfId="48" xr:uid="{6DBC4DDB-E66D-4816-9843-AB679E103678}"/>
    <cellStyle name="Bad 8 2 2" xfId="49" xr:uid="{13A2E95E-058A-452D-AEC8-1A29980C0BFF}"/>
    <cellStyle name="Bad 8 3" xfId="50" xr:uid="{DB11B003-1B84-45B3-8102-F0E38F1E4DE5}"/>
    <cellStyle name="Default" xfId="51" xr:uid="{A398C4F9-BAB2-4EE1-9091-B75E94F96512}"/>
    <cellStyle name="Error" xfId="52" xr:uid="{0C826E0D-C354-4297-9A9A-94A67E511ABC}"/>
    <cellStyle name="Error 11" xfId="53" xr:uid="{631B7374-C185-4585-A145-F42FDBFCBD14}"/>
    <cellStyle name="Error 13" xfId="54" xr:uid="{A66FDA6F-03BC-4060-A73F-1F95F94E16A3}"/>
    <cellStyle name="Error 2" xfId="55" xr:uid="{3EB9B5EF-70B2-4CCD-B135-A68387F7D626}"/>
    <cellStyle name="Error 2 2" xfId="56" xr:uid="{6C40B80E-AE0E-4726-A0F1-4341117376A3}"/>
    <cellStyle name="Error 3" xfId="57" xr:uid="{6DB5F529-8BF8-44A6-8236-81F48322D337}"/>
    <cellStyle name="Error 9" xfId="58" xr:uid="{BD7F0C21-996E-48A4-A6AE-537060202AB8}"/>
    <cellStyle name="Error 9 2" xfId="59" xr:uid="{6791CF4A-729B-47F8-B0EB-8ECD1253268C}"/>
    <cellStyle name="Error 9 2 2" xfId="60" xr:uid="{B5D5D950-6BC0-403C-A7A0-A708EF7BEC0C}"/>
    <cellStyle name="Error 9 3" xfId="61" xr:uid="{1AB4C04D-19E0-4250-ACB7-DDF714BBBB34}"/>
    <cellStyle name="Excel Built-in Comma" xfId="62" xr:uid="{AAF5A24B-16C7-44EB-A144-EDFD48C1A3E2}"/>
    <cellStyle name="Excel Built-in Comma 10" xfId="63" xr:uid="{E72DF548-FFA6-47F5-80FE-48854F92D80E}"/>
    <cellStyle name="Excel Built-in Comma 10 2" xfId="64" xr:uid="{FA8C3457-5FCA-44CE-9FEE-025A7BFE78BE}"/>
    <cellStyle name="Excel Built-in Comma 10 2 2" xfId="65" xr:uid="{669AF05A-44C3-4C15-A5FA-79AD3F5A391C}"/>
    <cellStyle name="Excel Built-in Comma 10 3" xfId="66" xr:uid="{BF15DD75-FE15-4D65-8442-5E5EF8682D05}"/>
    <cellStyle name="Excel Built-in Comma 2" xfId="67" xr:uid="{0DF1BB0D-3010-4B63-A220-71292F6E1BB1}"/>
    <cellStyle name="Excel Built-in Comma 2 2" xfId="68" xr:uid="{A670A9A2-95F7-419F-9EA3-5A829C072B53}"/>
    <cellStyle name="Excel Built-in Comma 3" xfId="69" xr:uid="{9D99AECB-B8DB-4309-B98E-B02E69237335}"/>
    <cellStyle name="Excel Built-in Percent" xfId="70" xr:uid="{3503CE42-582E-4F30-A6B5-C5E10E045A08}"/>
    <cellStyle name="Excel Built-in Percent 11" xfId="71" xr:uid="{A32A2EDF-06BD-4122-9384-F0A4D8130A1C}"/>
    <cellStyle name="Excel Built-in Percent 11 2" xfId="72" xr:uid="{6A2214C9-82F7-41C2-938D-47A268D9730B}"/>
    <cellStyle name="Excel Built-in Percent 11 2 2" xfId="73" xr:uid="{2E1361B3-DEAF-48FE-9511-4DD56EC7C1FF}"/>
    <cellStyle name="Excel Built-in Percent 11 3" xfId="74" xr:uid="{A4573217-C984-4E3E-B7A5-997C52BD3CBD}"/>
    <cellStyle name="Excel Built-in Percent 14" xfId="75" xr:uid="{B53EE1BC-C26C-4D04-859F-2457C0412C74}"/>
    <cellStyle name="Excel Built-in Percent 2" xfId="76" xr:uid="{3BA1054A-F4C3-4C85-B2D6-2991BDCC287E}"/>
    <cellStyle name="Excel Built-in Percent 2 2" xfId="77" xr:uid="{AF967371-4666-43CE-95ED-53AFA93D793D}"/>
    <cellStyle name="Excel Built-in Percent 3" xfId="78" xr:uid="{9C171DCF-8572-4BA3-9D9A-0A30A1E9391F}"/>
    <cellStyle name="Footnote" xfId="79" xr:uid="{872B2341-78E9-4FE0-8845-CBDF5E22AA33}"/>
    <cellStyle name="Footnote 10" xfId="80" xr:uid="{DC4ECD3A-C9B9-4352-955B-CDF86DF51555}"/>
    <cellStyle name="Footnote 10 2" xfId="81" xr:uid="{322B6749-F9A2-4B13-81D0-FE8C7F228547}"/>
    <cellStyle name="Footnote 10 2 2" xfId="82" xr:uid="{EAE83961-A64E-49F7-B639-DF70567B3ACB}"/>
    <cellStyle name="Footnote 10 3" xfId="83" xr:uid="{4CA7D086-16BF-4C13-A3E9-9257816FC67C}"/>
    <cellStyle name="Footnote 12" xfId="84" xr:uid="{3FF92CD0-7B16-4C6E-AE43-B73512A12CEA}"/>
    <cellStyle name="Footnote 15" xfId="85" xr:uid="{E135C297-C498-4E87-A501-EE89A31732DC}"/>
    <cellStyle name="Footnote 2" xfId="86" xr:uid="{87EF9CD5-84CF-479B-A372-46971EFC64E7}"/>
    <cellStyle name="Footnote 2 2" xfId="87" xr:uid="{A86D10CF-9223-4996-ACF8-8FA3387A680A}"/>
    <cellStyle name="Footnote 3" xfId="88" xr:uid="{0D19ABBB-278F-457C-9CA1-897F8ED30A2C}"/>
    <cellStyle name="Good" xfId="89" xr:uid="{B57491C3-B1F4-443F-8A88-4F81D8BA92D7}"/>
    <cellStyle name="Good 11" xfId="90" xr:uid="{11D24EED-B255-42EA-A12B-C52834CB8D0F}"/>
    <cellStyle name="Good 11 2" xfId="91" xr:uid="{F9101DEA-6B0D-433A-8993-9E6DA990E52E}"/>
    <cellStyle name="Good 11 2 2" xfId="92" xr:uid="{8F88E0D9-3022-454F-B265-7D9712F3EA33}"/>
    <cellStyle name="Good 11 3" xfId="93" xr:uid="{4AC1EC01-0931-407E-8154-6E7754227081}"/>
    <cellStyle name="Good 13" xfId="94" xr:uid="{E3444F7A-BD9A-4913-84BC-41A19FF5702D}"/>
    <cellStyle name="Good 16" xfId="95" xr:uid="{AE29C388-7DA9-4F0F-B92A-E4B6586B6B7F}"/>
    <cellStyle name="Good 2" xfId="96" xr:uid="{A50DE50A-5529-42A1-A3DB-1908BF615274}"/>
    <cellStyle name="Good 2 2" xfId="97" xr:uid="{558064E0-3548-42FC-91CE-C4BEB7F89FA0}"/>
    <cellStyle name="Good 3" xfId="98" xr:uid="{F10F861A-A8EA-4B4F-89BE-860616F08A22}"/>
    <cellStyle name="Heading" xfId="99" xr:uid="{7C746948-F93E-48BD-9F3B-FDE5869811C6}"/>
    <cellStyle name="Heading (user)" xfId="100" xr:uid="{62D0257A-162F-48F9-A14C-853F69E7A548}"/>
    <cellStyle name="Heading (user) 2" xfId="101" xr:uid="{440EEDBD-E492-410A-AB36-97ED9DEFFA54}"/>
    <cellStyle name="Heading (user) 2 2" xfId="102" xr:uid="{1C255EB0-FC8E-4625-9A88-C37871212294}"/>
    <cellStyle name="Heading (user) 3" xfId="103" xr:uid="{93864C9D-AD92-48F4-9AD0-05FD447F394C}"/>
    <cellStyle name="Heading 1" xfId="104" xr:uid="{8BF7680D-B0F3-43E3-B0DA-90F2A97ECC2C}"/>
    <cellStyle name="Heading 1 12" xfId="105" xr:uid="{39F74216-4688-4651-ADD5-878B8BDBFE40}"/>
    <cellStyle name="Heading 1 12 2" xfId="106" xr:uid="{D8569E48-E728-4F3F-8C90-B1E5D6971A3E}"/>
    <cellStyle name="Heading 1 12 2 2" xfId="107" xr:uid="{4ECB53C6-4B2C-4B90-8E68-C8312C8D58C1}"/>
    <cellStyle name="Heading 1 12 3" xfId="108" xr:uid="{83F7695D-EDC5-498B-B366-52DD04404B27}"/>
    <cellStyle name="Heading 1 15" xfId="109" xr:uid="{0E48302A-4825-459E-BB27-B80F5108F3F0}"/>
    <cellStyle name="Heading 1 18" xfId="110" xr:uid="{43097094-7295-4C53-8AF3-16C091E86FF8}"/>
    <cellStyle name="Heading 1 2" xfId="111" xr:uid="{6F740D90-CFA6-49F6-82E3-DA899CB26CC4}"/>
    <cellStyle name="Heading 1 2 2" xfId="112" xr:uid="{D875C2DB-BD0A-4A59-8902-72307852713D}"/>
    <cellStyle name="Heading 1 3" xfId="113" xr:uid="{323871AF-3BD4-473E-B895-47255CA77DEC}"/>
    <cellStyle name="Heading 14" xfId="114" xr:uid="{053171B2-D7F0-46F4-800C-CE1C15240AF4}"/>
    <cellStyle name="Heading 17" xfId="115" xr:uid="{71F593A1-52D6-4F8F-A87B-CEC1739792ED}"/>
    <cellStyle name="Heading 2" xfId="116" xr:uid="{A5CFBC2C-4865-4B0F-9128-4E20EDBF73F0}"/>
    <cellStyle name="Heading 2 13" xfId="117" xr:uid="{ECDEA591-749B-4552-8CDA-1A9EF3667F9F}"/>
    <cellStyle name="Heading 2 13 2" xfId="118" xr:uid="{F0C2CFEB-661F-466C-ADD5-9E1E58958B92}"/>
    <cellStyle name="Heading 2 13 2 2" xfId="119" xr:uid="{F3E70E0F-D1B1-4478-AB79-96D178627C46}"/>
    <cellStyle name="Heading 2 13 3" xfId="120" xr:uid="{CBFC123F-C583-4951-8575-C9BAFD67583E}"/>
    <cellStyle name="Heading 2 16" xfId="121" xr:uid="{8C1971E0-15E9-43C3-B3E4-F9BF4AD8B639}"/>
    <cellStyle name="Heading 2 19" xfId="122" xr:uid="{41139155-FA59-4B5B-81E6-76353BA2D063}"/>
    <cellStyle name="Heading 2 2" xfId="123" xr:uid="{AD00F89D-190B-42E4-8035-87C18A0AED83}"/>
    <cellStyle name="Heading 2 2 2" xfId="124" xr:uid="{69821F80-0F70-47AB-9582-CF480A1EBCC1}"/>
    <cellStyle name="Heading 2 3" xfId="125" xr:uid="{A38B96D9-B0D3-4657-9EDC-7885ECCAE972}"/>
    <cellStyle name="Heading 3" xfId="126" xr:uid="{7BADAAFE-3382-4D79-B05B-EBBB81669CDB}"/>
    <cellStyle name="Heading 3 2" xfId="127" xr:uid="{C927B68C-D89E-4CF3-9B33-45B321699608}"/>
    <cellStyle name="Heading 4" xfId="128" xr:uid="{42F8D79F-1216-4273-BD38-622D7FE82C0F}"/>
    <cellStyle name="Heading 5" xfId="129" xr:uid="{8A754BF1-CB30-4539-A942-8F7EDE76A784}"/>
    <cellStyle name="Heading 6" xfId="130" xr:uid="{727D5404-4704-4F92-85AC-F7B7BDDB122B}"/>
    <cellStyle name="Heading 7" xfId="131" xr:uid="{32A24552-73EF-4ED2-93D5-04BAD5E061C6}"/>
    <cellStyle name="Heading 8" xfId="132" xr:uid="{4E298CE4-9BFB-4817-A8B1-5AC5853146BC}"/>
    <cellStyle name="Heading 9" xfId="133" xr:uid="{F248784E-9CB9-4F4F-A821-54556A4A3BFF}"/>
    <cellStyle name="Hyperlink" xfId="134" xr:uid="{85BB7CC3-C2ED-4862-AEF7-7713B29FCE58}"/>
    <cellStyle name="Hyperlink 14" xfId="135" xr:uid="{83B08E3E-771E-43F0-A80B-BABD7B1DD2C8}"/>
    <cellStyle name="Hyperlink 14 2" xfId="136" xr:uid="{68B45C98-066E-4C11-B931-06D004699D17}"/>
    <cellStyle name="Hyperlink 14 2 2" xfId="137" xr:uid="{8DD92344-1CA5-4128-A818-57E4618A9287}"/>
    <cellStyle name="Hyperlink 14 3" xfId="138" xr:uid="{2E8227CD-0536-45C0-8EBF-291A9B8F0860}"/>
    <cellStyle name="Hyperlink 17" xfId="139" xr:uid="{96F55C61-209F-42D3-8053-553F89C234A7}"/>
    <cellStyle name="Hyperlink 2" xfId="140" xr:uid="{EA21245D-E595-4E2B-B991-87457D7B260D}"/>
    <cellStyle name="Hyperlink 2 2" xfId="141" xr:uid="{AEA2E28C-4CC5-43FF-9516-E018A09B9F85}"/>
    <cellStyle name="Hyperlink 20" xfId="142" xr:uid="{42E47239-91EB-4CD2-ABE4-2B4DC94E1945}"/>
    <cellStyle name="Hyperlink 3" xfId="143" xr:uid="{A7E2404B-7AA6-48E5-A907-CAC1048A036A}"/>
    <cellStyle name="Neutral" xfId="144" xr:uid="{95B2CE8C-7B9F-448D-B7EF-498E8BFCFB83}"/>
    <cellStyle name="Neutral 15" xfId="145" xr:uid="{49BDA602-ABA2-4EFD-B34F-17BD5B506991}"/>
    <cellStyle name="Neutral 15 2" xfId="146" xr:uid="{90104BE3-1BE6-4C0A-B4F2-D0D65295F3F5}"/>
    <cellStyle name="Neutral 15 2 2" xfId="147" xr:uid="{DBC3FD06-66FD-4B3B-AB8D-91A2CBCA07FE}"/>
    <cellStyle name="Neutral 15 3" xfId="148" xr:uid="{C2E8BBA5-23F2-4034-BA1D-441A4A67FC35}"/>
    <cellStyle name="Neutral 18" xfId="149" xr:uid="{F678E695-FC09-41D7-A048-2E8A8CC381CF}"/>
    <cellStyle name="Neutral 2" xfId="150" xr:uid="{3A1C2435-9839-40FE-9265-F931559F8967}"/>
    <cellStyle name="Neutral 2 2" xfId="151" xr:uid="{BC2875D0-F9C9-472A-8275-A11B0C07B82C}"/>
    <cellStyle name="Neutral 21" xfId="152" xr:uid="{A0C2BFD2-5508-4B9F-AAE3-E676BF21708D}"/>
    <cellStyle name="Neutral 3" xfId="153" xr:uid="{CB3E1F36-B181-4C4D-885C-F26AFD9AD6D7}"/>
    <cellStyle name="Note" xfId="154" xr:uid="{EA959883-AD45-4E45-8AAF-75F4372AED3B}"/>
    <cellStyle name="Note 16" xfId="155" xr:uid="{54EFA54A-FDC9-4F1B-91F8-12352576D865}"/>
    <cellStyle name="Note 16 2" xfId="156" xr:uid="{29055847-FED3-4816-9747-C35941006353}"/>
    <cellStyle name="Note 16 2 2" xfId="157" xr:uid="{0AF1AB0F-3409-4C05-82C7-FE607B66D7EC}"/>
    <cellStyle name="Note 16 3" xfId="158" xr:uid="{9C6BE7FD-DA55-45F0-B671-02DC018B3630}"/>
    <cellStyle name="Note 19" xfId="159" xr:uid="{A9E3BCEA-C044-475E-9277-8ED086B50182}"/>
    <cellStyle name="Note 2" xfId="160" xr:uid="{C4381801-CD9E-4C3F-95C0-0AFB5B414E6F}"/>
    <cellStyle name="Note 2 2" xfId="161" xr:uid="{2EC4B126-AD99-4716-A141-23964792DEAA}"/>
    <cellStyle name="Note 22" xfId="162" xr:uid="{8A7D30F1-DBBB-49BA-923F-5F429AABD570}"/>
    <cellStyle name="Note 3" xfId="163" xr:uid="{355932E4-DCF3-4DD4-B04C-75F5F7B87CE8}"/>
    <cellStyle name="Procent 2 2" xfId="164" xr:uid="{783F4511-827F-41DD-A11A-42D70A4D11DD}"/>
    <cellStyle name="Procent 2 2 2" xfId="165" xr:uid="{9ECB4A38-7C05-4875-92F4-1528906D5F04}"/>
    <cellStyle name="Procent 2 2 2 2" xfId="166" xr:uid="{DE3D972A-C9DE-4798-BDD1-F27FABA7DDDB}"/>
    <cellStyle name="Procent 2 2 3" xfId="167" xr:uid="{F6830F3E-348A-4B9B-80EB-4DB040B6F82C}"/>
    <cellStyle name="Result" xfId="168" xr:uid="{0C047B3D-A0E7-408B-B4DA-1C54783BF815}"/>
    <cellStyle name="Result 2" xfId="169" xr:uid="{42299501-38C3-43DC-AD99-239E258CD73A}"/>
    <cellStyle name="Result 2 2" xfId="170" xr:uid="{D2CC5175-ED39-409C-8BA4-E0C531EB60DC}"/>
    <cellStyle name="Result 20" xfId="171" xr:uid="{C6699210-D3A9-492C-B5F1-99E46E19CA13}"/>
    <cellStyle name="Result 23" xfId="172" xr:uid="{85490514-9F7C-48BF-A1E8-6D64C7D257EF}"/>
    <cellStyle name="Result 3" xfId="173" xr:uid="{A2AA6FF3-00BC-4201-B8D6-6D64861766F9}"/>
    <cellStyle name="Standaard" xfId="0" builtinId="0" customBuiltin="1"/>
    <cellStyle name="Standaard 2" xfId="174" xr:uid="{5F37B6BA-90C3-47AD-830F-351465C12F26}"/>
    <cellStyle name="Standaard 3" xfId="209" xr:uid="{AE3DA97F-55E2-405D-AADE-39458B8FBACE}"/>
    <cellStyle name="Standaard 5 2" xfId="175" xr:uid="{B3437920-AE14-4D05-B773-ECAE4B9B6C9E}"/>
    <cellStyle name="Standaard 5 2 2" xfId="176" xr:uid="{E65A2F05-6027-4DE7-9566-673F077BC5B9}"/>
    <cellStyle name="Standaard 5 2 2 2" xfId="177" xr:uid="{E5E845C9-2117-4508-B10A-BC60798C59F0}"/>
    <cellStyle name="Standaard 5 2 3" xfId="178" xr:uid="{E924A895-9E46-40A6-BE97-A7D8363823DC}"/>
    <cellStyle name="Status" xfId="179" xr:uid="{04EB5243-F537-4292-954D-DA57D50E2C59}"/>
    <cellStyle name="Status 17" xfId="180" xr:uid="{2B227851-0F9B-4336-B389-165E578D5A0F}"/>
    <cellStyle name="Status 17 2" xfId="181" xr:uid="{41E84E30-EA82-435F-9FC8-2597E6E43856}"/>
    <cellStyle name="Status 17 2 2" xfId="182" xr:uid="{5F24F599-C5E3-4C67-94BC-21F37E7719D2}"/>
    <cellStyle name="Status 17 3" xfId="183" xr:uid="{4F1E0B52-4457-4A28-A2D5-CE71E1C62A99}"/>
    <cellStyle name="Status 2" xfId="184" xr:uid="{15E7225D-4AB6-4ACE-BC3F-0AFC5D7B7113}"/>
    <cellStyle name="Status 2 2" xfId="185" xr:uid="{39FB6CC3-A8EF-4034-A5B5-C157C4F030EF}"/>
    <cellStyle name="Status 21" xfId="186" xr:uid="{BB470D6B-7D09-4225-8AE2-92AE06DB23D9}"/>
    <cellStyle name="Status 24" xfId="187" xr:uid="{6A925D1B-6BE5-4FCB-8943-AA3BDF9E9144}"/>
    <cellStyle name="Status 3" xfId="188" xr:uid="{681543DE-F81A-4574-8C1A-D7CC484CC7B5}"/>
    <cellStyle name="Text" xfId="189" xr:uid="{4AFE0394-3D43-4679-9591-DCFB6FC04F99}"/>
    <cellStyle name="Text 18" xfId="190" xr:uid="{7A2AF943-A8BB-4FC5-BD55-607072697477}"/>
    <cellStyle name="Text 18 2" xfId="191" xr:uid="{3AF1596C-5707-4BE5-AB92-DDF789617505}"/>
    <cellStyle name="Text 18 2 2" xfId="192" xr:uid="{314F34E5-2694-4EB4-BBCA-32BDEC5B3380}"/>
    <cellStyle name="Text 18 3" xfId="193" xr:uid="{298331DB-4637-44BA-998E-FDE4436B6FE7}"/>
    <cellStyle name="Text 2" xfId="194" xr:uid="{8EDBE845-9924-4504-91C1-E40D6EBC1E83}"/>
    <cellStyle name="Text 2 2" xfId="195" xr:uid="{AEB856F4-EF64-42FA-9622-18B3EFB2B356}"/>
    <cellStyle name="Text 22" xfId="196" xr:uid="{9E84E99A-9868-4055-AFA8-DD8923BA0E9E}"/>
    <cellStyle name="Text 25" xfId="197" xr:uid="{0C89FF5F-CCFF-43C0-B7A3-6D5A7E8F3ACE}"/>
    <cellStyle name="Text 3" xfId="198" xr:uid="{84E730C3-7A69-4596-81FA-918593E4EA23}"/>
    <cellStyle name="Warning" xfId="199" xr:uid="{45F4DBD6-6748-4E67-ADFE-E44C2F701E9A}"/>
    <cellStyle name="Warning 19" xfId="200" xr:uid="{64150874-115C-4B95-908D-A60FF38A9D75}"/>
    <cellStyle name="Warning 19 2" xfId="201" xr:uid="{CC2C20FA-BBC6-4342-8EF5-A467AB21B3AE}"/>
    <cellStyle name="Warning 19 2 2" xfId="202" xr:uid="{91BE3579-BB5D-4517-9FAF-D0294653ECE4}"/>
    <cellStyle name="Warning 19 3" xfId="203" xr:uid="{4CE56BFB-3BEA-42FE-BFC8-74F66CFA980B}"/>
    <cellStyle name="Warning 2" xfId="204" xr:uid="{6334E5F5-D9A8-4240-A513-975DBA8D1AB2}"/>
    <cellStyle name="Warning 2 2" xfId="205" xr:uid="{071F69AC-D591-4742-AFD7-768EA790239C}"/>
    <cellStyle name="Warning 23" xfId="206" xr:uid="{8CEB34A3-B126-4953-A270-4B097D14A931}"/>
    <cellStyle name="Warning 26" xfId="207" xr:uid="{73C5854B-CD43-4523-BAB4-C0BD69C1143A}"/>
    <cellStyle name="Warning 3" xfId="208" xr:uid="{D15EA131-FF0E-4DBC-AFF5-D76FFB43D9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cdn.do365.nl/data/Berenschot/Berenschot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</xdr:colOff>
      <xdr:row>0</xdr:row>
      <xdr:rowOff>7620</xdr:rowOff>
    </xdr:from>
    <xdr:to>
      <xdr:col>6</xdr:col>
      <xdr:colOff>1082040</xdr:colOff>
      <xdr:row>1</xdr:row>
      <xdr:rowOff>12494</xdr:rowOff>
    </xdr:to>
    <xdr:pic>
      <xdr:nvPicPr>
        <xdr:cNvPr id="2" name="berenschot">
          <a:extLst>
            <a:ext uri="{FF2B5EF4-FFF2-40B4-BE49-F238E27FC236}">
              <a16:creationId xmlns:a16="http://schemas.microsoft.com/office/drawing/2014/main" id="{74B2CF3E-2373-6AE8-03D8-F5FEF4719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7620"/>
          <a:ext cx="975360" cy="1801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.heekelaar\Downloads\IU+Participatie+2024-2029+-+septembercirculaire+2024%20(8).ods" TargetMode="External"/><Relationship Id="rId1" Type="http://schemas.openxmlformats.org/officeDocument/2006/relationships/externalLinkPath" Target="file:///C:\Users\m.heekelaar\Downloads\IU+Participatie+2024-2029+-+septembercirculaire+2024%20(8).od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crobudget_2024-2029"/>
      <sheetName val="beschut_werk"/>
      <sheetName val="WSW"/>
    </sheetNames>
    <sheetDataSet>
      <sheetData sheetId="0"/>
      <sheetData sheetId="1">
        <row r="13">
          <cell r="L13">
            <v>104424.23664420264</v>
          </cell>
          <cell r="M13">
            <v>118412.23185686933</v>
          </cell>
          <cell r="N13">
            <v>127336.92752124101</v>
          </cell>
          <cell r="O13">
            <v>136259.41206679484</v>
          </cell>
          <cell r="P13">
            <v>145080.11281258956</v>
          </cell>
          <cell r="Q13">
            <v>154003.89172483864</v>
          </cell>
        </row>
        <row r="14">
          <cell r="L14">
            <v>94931.124222002443</v>
          </cell>
          <cell r="M14">
            <v>107647.48350624488</v>
          </cell>
          <cell r="N14">
            <v>115760.84320112824</v>
          </cell>
          <cell r="O14">
            <v>123872.19278799536</v>
          </cell>
          <cell r="P14">
            <v>131891.01164780874</v>
          </cell>
          <cell r="Q14">
            <v>140003.53793167157</v>
          </cell>
        </row>
        <row r="15">
          <cell r="L15">
            <v>113917.34906640297</v>
          </cell>
          <cell r="M15">
            <v>129176.98020749389</v>
          </cell>
          <cell r="N15">
            <v>138913.01184135393</v>
          </cell>
          <cell r="O15">
            <v>148646.63134559448</v>
          </cell>
          <cell r="P15">
            <v>158269.21397737053</v>
          </cell>
          <cell r="Q15">
            <v>168004.24551800589</v>
          </cell>
        </row>
        <row r="16">
          <cell r="L16">
            <v>140023.4082274542</v>
          </cell>
          <cell r="M16">
            <v>158780.0381717119</v>
          </cell>
          <cell r="N16">
            <v>170747.24372166485</v>
          </cell>
          <cell r="O16">
            <v>182711.48436229394</v>
          </cell>
          <cell r="P16">
            <v>194539.24218051872</v>
          </cell>
          <cell r="Q16">
            <v>206505.21844921639</v>
          </cell>
        </row>
        <row r="17">
          <cell r="L17">
            <v>109170.79285530282</v>
          </cell>
          <cell r="M17">
            <v>123794.60603218162</v>
          </cell>
          <cell r="N17">
            <v>133124.96968129746</v>
          </cell>
          <cell r="O17">
            <v>142453.02170619468</v>
          </cell>
          <cell r="P17">
            <v>151674.66339498005</v>
          </cell>
          <cell r="Q17">
            <v>161004.06862142228</v>
          </cell>
        </row>
        <row r="18">
          <cell r="L18">
            <v>208848.47328840481</v>
          </cell>
          <cell r="M18">
            <v>236824.46371373814</v>
          </cell>
          <cell r="N18">
            <v>254673.85504248145</v>
          </cell>
          <cell r="O18">
            <v>272518.82413358905</v>
          </cell>
          <cell r="P18">
            <v>290160.22562517843</v>
          </cell>
          <cell r="Q18">
            <v>308007.78344967659</v>
          </cell>
        </row>
        <row r="19">
          <cell r="L19">
            <v>1006269.9167532271</v>
          </cell>
          <cell r="M19">
            <v>1141063.325166197</v>
          </cell>
          <cell r="N19">
            <v>1227064.9379319607</v>
          </cell>
          <cell r="O19">
            <v>1313045.2435527523</v>
          </cell>
          <cell r="P19">
            <v>1398044.7234667742</v>
          </cell>
          <cell r="Q19">
            <v>1484037.5020757203</v>
          </cell>
        </row>
        <row r="20">
          <cell r="L20">
            <v>1053735.4788642274</v>
          </cell>
          <cell r="M20">
            <v>1194887.0669193189</v>
          </cell>
          <cell r="N20">
            <v>1284945.3595325239</v>
          </cell>
          <cell r="O20">
            <v>1374981.3399467489</v>
          </cell>
          <cell r="P20">
            <v>1463990.2292906775</v>
          </cell>
          <cell r="Q20">
            <v>1554039.2710415549</v>
          </cell>
        </row>
        <row r="21">
          <cell r="L21">
            <v>1312422.7923691843</v>
          </cell>
          <cell r="M21">
            <v>1488226.4594738362</v>
          </cell>
          <cell r="N21">
            <v>1600393.6572555986</v>
          </cell>
          <cell r="O21">
            <v>1712533.0652940366</v>
          </cell>
          <cell r="P21">
            <v>1823393.2360309567</v>
          </cell>
          <cell r="Q21">
            <v>1935548.9119053602</v>
          </cell>
        </row>
        <row r="22">
          <cell r="L22">
            <v>735716.21272051858</v>
          </cell>
          <cell r="M22">
            <v>834267.99717339745</v>
          </cell>
          <cell r="N22">
            <v>897146.5348087434</v>
          </cell>
          <cell r="O22">
            <v>960009.49410696351</v>
          </cell>
          <cell r="P22">
            <v>1022155.3402705172</v>
          </cell>
          <cell r="Q22">
            <v>1085027.418970454</v>
          </cell>
        </row>
        <row r="23">
          <cell r="L23">
            <v>11295.722962244237</v>
          </cell>
          <cell r="M23">
            <v>11296.593623196361</v>
          </cell>
          <cell r="N23">
            <v>11576.084320112825</v>
          </cell>
          <cell r="O23">
            <v>12387.219278799535</v>
          </cell>
          <cell r="P23">
            <v>13189.101164780872</v>
          </cell>
          <cell r="Q23">
            <v>14000.353793167154</v>
          </cell>
        </row>
        <row r="24">
          <cell r="L24">
            <v>348871.88151585899</v>
          </cell>
          <cell r="M24">
            <v>395604.50188544998</v>
          </cell>
          <cell r="N24">
            <v>425421.09876414627</v>
          </cell>
          <cell r="O24">
            <v>455230.30849588296</v>
          </cell>
          <cell r="P24">
            <v>484699.46780569712</v>
          </cell>
          <cell r="Q24">
            <v>514513.00189889298</v>
          </cell>
        </row>
        <row r="25">
          <cell r="L25">
            <v>11295.722962244237</v>
          </cell>
          <cell r="M25">
            <v>11296.593623196361</v>
          </cell>
          <cell r="N25">
            <v>11396.941552219967</v>
          </cell>
          <cell r="O25">
            <v>11397.229421753687</v>
          </cell>
          <cell r="P25">
            <v>11397.479226358328</v>
          </cell>
          <cell r="Q25">
            <v>11497.650527151189</v>
          </cell>
        </row>
        <row r="26">
          <cell r="L26">
            <v>823527.50262587122</v>
          </cell>
          <cell r="M26">
            <v>933841.91941667453</v>
          </cell>
          <cell r="N26">
            <v>1004225.3147697875</v>
          </cell>
          <cell r="O26">
            <v>1074591.2724358598</v>
          </cell>
          <cell r="P26">
            <v>1144154.5260447408</v>
          </cell>
          <cell r="Q26">
            <v>1214530.6915572509</v>
          </cell>
        </row>
        <row r="27">
          <cell r="L27">
            <v>377351.21878245968</v>
          </cell>
          <cell r="M27">
            <v>427898.74693732342</v>
          </cell>
          <cell r="N27">
            <v>460149.3517244847</v>
          </cell>
          <cell r="O27">
            <v>492391.96633228153</v>
          </cell>
          <cell r="P27">
            <v>524266.77130003966</v>
          </cell>
          <cell r="Q27">
            <v>556514.0632783944</v>
          </cell>
        </row>
        <row r="28">
          <cell r="L28">
            <v>6438703.5003573243</v>
          </cell>
          <cell r="M28">
            <v>7301190.5688110692</v>
          </cell>
          <cell r="N28">
            <v>7851479.190116534</v>
          </cell>
          <cell r="O28">
            <v>8401631.475845797</v>
          </cell>
          <cell r="P28">
            <v>8945507.8650126401</v>
          </cell>
          <cell r="Q28">
            <v>9495739.9602156356</v>
          </cell>
        </row>
        <row r="29">
          <cell r="L29">
            <v>1257837.3959415324</v>
          </cell>
          <cell r="M29">
            <v>1426329.156457745</v>
          </cell>
          <cell r="N29">
            <v>1533831.1724149492</v>
          </cell>
          <cell r="O29">
            <v>1641306.5544409386</v>
          </cell>
          <cell r="P29">
            <v>1747555.9043334657</v>
          </cell>
          <cell r="Q29">
            <v>1855046.8775946484</v>
          </cell>
        </row>
        <row r="30">
          <cell r="L30">
            <v>2560767.0758885168</v>
          </cell>
          <cell r="M30">
            <v>2903790.8675809572</v>
          </cell>
          <cell r="N30">
            <v>3122648.7453504354</v>
          </cell>
          <cell r="O30">
            <v>3341452.4004561766</v>
          </cell>
          <cell r="P30">
            <v>3557760.0391996419</v>
          </cell>
          <cell r="Q30">
            <v>3776595.4357068418</v>
          </cell>
        </row>
        <row r="31">
          <cell r="L31">
            <v>707236.87545391778</v>
          </cell>
          <cell r="M31">
            <v>801973.75212152395</v>
          </cell>
          <cell r="N31">
            <v>862418.28184840491</v>
          </cell>
          <cell r="O31">
            <v>922847.83627056493</v>
          </cell>
          <cell r="P31">
            <v>982588.03677617444</v>
          </cell>
          <cell r="Q31">
            <v>1043026.3575909525</v>
          </cell>
        </row>
        <row r="32">
          <cell r="L32">
            <v>85438.011799802262</v>
          </cell>
          <cell r="M32">
            <v>96882.735155620467</v>
          </cell>
          <cell r="N32">
            <v>104184.75888101548</v>
          </cell>
          <cell r="O32">
            <v>111484.9735091959</v>
          </cell>
          <cell r="P32">
            <v>118701.91048302794</v>
          </cell>
          <cell r="Q32">
            <v>126003.18413850447</v>
          </cell>
        </row>
        <row r="33">
          <cell r="L33">
            <v>23732.781055500673</v>
          </cell>
          <cell r="M33">
            <v>26911.87087656129</v>
          </cell>
          <cell r="N33">
            <v>28940.210800282133</v>
          </cell>
          <cell r="O33">
            <v>30968.048196998916</v>
          </cell>
          <cell r="P33">
            <v>32972.752911952266</v>
          </cell>
          <cell r="Q33">
            <v>35000.88448291798</v>
          </cell>
        </row>
        <row r="34">
          <cell r="L34">
            <v>54585.396427651467</v>
          </cell>
          <cell r="M34">
            <v>61897.303016090875</v>
          </cell>
          <cell r="N34">
            <v>66562.484840648802</v>
          </cell>
          <cell r="O34">
            <v>71226.51085309741</v>
          </cell>
          <cell r="P34">
            <v>75837.331697490095</v>
          </cell>
          <cell r="Q34">
            <v>80502.034310711228</v>
          </cell>
        </row>
        <row r="35">
          <cell r="L35">
            <v>142396.68633300354</v>
          </cell>
          <cell r="M35">
            <v>161471.22525936723</v>
          </cell>
          <cell r="N35">
            <v>173641.26480169222</v>
          </cell>
          <cell r="O35">
            <v>185808.28918199291</v>
          </cell>
          <cell r="P35">
            <v>197836.51747171296</v>
          </cell>
          <cell r="Q35">
            <v>210005.30689750717</v>
          </cell>
        </row>
        <row r="36">
          <cell r="L36">
            <v>192235.52654955449</v>
          </cell>
          <cell r="M36">
            <v>217986.15410014536</v>
          </cell>
          <cell r="N36">
            <v>234415.70748228414</v>
          </cell>
          <cell r="O36">
            <v>250841.19039569001</v>
          </cell>
          <cell r="P36">
            <v>267079.2985868121</v>
          </cell>
          <cell r="Q36">
            <v>283507.1643116342</v>
          </cell>
        </row>
        <row r="37">
          <cell r="L37">
            <v>61705.230744301582</v>
          </cell>
          <cell r="M37">
            <v>69970.864279059169</v>
          </cell>
          <cell r="N37">
            <v>75244.548080733337</v>
          </cell>
          <cell r="O37">
            <v>80516.925312196981</v>
          </cell>
          <cell r="P37">
            <v>85729.157571075659</v>
          </cell>
          <cell r="Q37">
            <v>91002.29965558651</v>
          </cell>
        </row>
        <row r="38">
          <cell r="L38">
            <v>156636.35496630453</v>
          </cell>
          <cell r="M38">
            <v>177618.34778530462</v>
          </cell>
          <cell r="N38">
            <v>191005.39128186219</v>
          </cell>
          <cell r="O38">
            <v>204389.11810019301</v>
          </cell>
          <cell r="P38">
            <v>217620.1692188851</v>
          </cell>
          <cell r="Q38">
            <v>231005.83758725878</v>
          </cell>
        </row>
        <row r="39">
          <cell r="L39">
            <v>80691.455588702098</v>
          </cell>
          <cell r="M39">
            <v>91500.360980308164</v>
          </cell>
          <cell r="N39">
            <v>98396.716720959012</v>
          </cell>
          <cell r="O39">
            <v>105291.36386979607</v>
          </cell>
          <cell r="P39">
            <v>112107.35990063744</v>
          </cell>
          <cell r="Q39">
            <v>119003.00724192084</v>
          </cell>
        </row>
        <row r="40">
          <cell r="L40">
            <v>220714.86381615521</v>
          </cell>
          <cell r="M40">
            <v>250280.39915201886</v>
          </cell>
          <cell r="N40">
            <v>269143.96044262254</v>
          </cell>
          <cell r="O40">
            <v>288002.84823208861</v>
          </cell>
          <cell r="P40">
            <v>306646.60208115465</v>
          </cell>
          <cell r="Q40">
            <v>325508.22569113568</v>
          </cell>
        </row>
        <row r="41">
          <cell r="L41">
            <v>109170.79285530282</v>
          </cell>
          <cell r="M41">
            <v>123794.60603218162</v>
          </cell>
          <cell r="N41">
            <v>133124.96968129746</v>
          </cell>
          <cell r="O41">
            <v>142453.02170619468</v>
          </cell>
          <cell r="P41">
            <v>151674.66339498005</v>
          </cell>
          <cell r="Q41">
            <v>161004.06862142228</v>
          </cell>
        </row>
        <row r="42">
          <cell r="L42">
            <v>130530.29580525316</v>
          </cell>
          <cell r="M42">
            <v>148015.28982108651</v>
          </cell>
          <cell r="N42">
            <v>159171.15940155109</v>
          </cell>
          <cell r="O42">
            <v>170324.26508349337</v>
          </cell>
          <cell r="P42">
            <v>181350.14101573674</v>
          </cell>
          <cell r="Q42">
            <v>192504.8646560481</v>
          </cell>
        </row>
        <row r="43">
          <cell r="L43">
            <v>104424.23664420276</v>
          </cell>
          <cell r="M43">
            <v>118412.23185686946</v>
          </cell>
          <cell r="N43">
            <v>127336.92752124116</v>
          </cell>
          <cell r="O43">
            <v>136259.41206679499</v>
          </cell>
          <cell r="P43">
            <v>145080.11281258971</v>
          </cell>
          <cell r="Q43">
            <v>154003.89172483882</v>
          </cell>
        </row>
        <row r="44">
          <cell r="L44">
            <v>538734.12995986419</v>
          </cell>
          <cell r="M44">
            <v>610899.46889794013</v>
          </cell>
          <cell r="N44">
            <v>656942.78516640316</v>
          </cell>
          <cell r="O44">
            <v>702974.69407187402</v>
          </cell>
          <cell r="P44">
            <v>748481.49110131513</v>
          </cell>
          <cell r="Q44">
            <v>794520.07776223659</v>
          </cell>
        </row>
        <row r="45">
          <cell r="L45">
            <v>265807.14782160742</v>
          </cell>
          <cell r="M45">
            <v>301412.95381748641</v>
          </cell>
          <cell r="N45">
            <v>324130.36096315982</v>
          </cell>
          <cell r="O45">
            <v>346842.13980638783</v>
          </cell>
          <cell r="P45">
            <v>369294.83261386532</v>
          </cell>
          <cell r="Q45">
            <v>392009.90620868123</v>
          </cell>
        </row>
        <row r="46">
          <cell r="L46">
            <v>258687.31350495695</v>
          </cell>
          <cell r="M46">
            <v>293339.39255451766</v>
          </cell>
          <cell r="N46">
            <v>315448.29772307485</v>
          </cell>
          <cell r="O46">
            <v>337551.72534728778</v>
          </cell>
          <cell r="P46">
            <v>359403.00674027926</v>
          </cell>
          <cell r="Q46">
            <v>381509.64086380543</v>
          </cell>
        </row>
        <row r="47">
          <cell r="L47">
            <v>185115.69223290522</v>
          </cell>
          <cell r="M47">
            <v>209912.59283717806</v>
          </cell>
          <cell r="N47">
            <v>225733.64424220062</v>
          </cell>
          <cell r="O47">
            <v>241550.77593659158</v>
          </cell>
          <cell r="P47">
            <v>257187.47271322767</v>
          </cell>
          <cell r="Q47">
            <v>273006.8989667602</v>
          </cell>
        </row>
        <row r="48">
          <cell r="L48">
            <v>154263.07686075396</v>
          </cell>
          <cell r="M48">
            <v>174927.16069764792</v>
          </cell>
          <cell r="N48">
            <v>188111.37020183337</v>
          </cell>
          <cell r="O48">
            <v>201292.31328049244</v>
          </cell>
          <cell r="P48">
            <v>214322.89392768918</v>
          </cell>
          <cell r="Q48">
            <v>227505.74913896626</v>
          </cell>
        </row>
        <row r="49">
          <cell r="L49">
            <v>301406.31940485741</v>
          </cell>
          <cell r="M49">
            <v>341780.76013232709</v>
          </cell>
          <cell r="N49">
            <v>367540.67716358171</v>
          </cell>
          <cell r="O49">
            <v>393294.21210188483</v>
          </cell>
          <cell r="P49">
            <v>418753.96198179224</v>
          </cell>
          <cell r="Q49">
            <v>444511.23293305672</v>
          </cell>
        </row>
        <row r="50">
          <cell r="L50">
            <v>187488.97033845456</v>
          </cell>
          <cell r="M50">
            <v>212603.77992483336</v>
          </cell>
          <cell r="N50">
            <v>228627.66532222796</v>
          </cell>
          <cell r="O50">
            <v>244647.58075629052</v>
          </cell>
          <cell r="P50">
            <v>260484.74800442188</v>
          </cell>
          <cell r="Q50">
            <v>276506.98741505091</v>
          </cell>
        </row>
        <row r="51">
          <cell r="L51">
            <v>11295.722962244237</v>
          </cell>
          <cell r="M51">
            <v>11296.593623196361</v>
          </cell>
          <cell r="N51">
            <v>11576.084320112825</v>
          </cell>
          <cell r="O51">
            <v>12387.219278799535</v>
          </cell>
          <cell r="P51">
            <v>13189.101164780872</v>
          </cell>
          <cell r="Q51">
            <v>14000.353793167154</v>
          </cell>
        </row>
        <row r="52">
          <cell r="L52">
            <v>61705.230744301582</v>
          </cell>
          <cell r="M52">
            <v>69970.864279059169</v>
          </cell>
          <cell r="N52">
            <v>75244.548080733337</v>
          </cell>
          <cell r="O52">
            <v>80516.925312196981</v>
          </cell>
          <cell r="P52">
            <v>85729.157571075659</v>
          </cell>
          <cell r="Q52">
            <v>91002.29965558651</v>
          </cell>
        </row>
        <row r="53">
          <cell r="L53">
            <v>121037.18338305307</v>
          </cell>
          <cell r="M53">
            <v>137250.54147046217</v>
          </cell>
          <cell r="N53">
            <v>147595.07508143844</v>
          </cell>
          <cell r="O53">
            <v>157937.04580469403</v>
          </cell>
          <cell r="P53">
            <v>168161.03985095606</v>
          </cell>
          <cell r="Q53">
            <v>178504.51086288117</v>
          </cell>
        </row>
        <row r="54">
          <cell r="L54">
            <v>99677.680433102607</v>
          </cell>
          <cell r="M54">
            <v>113029.85768155719</v>
          </cell>
          <cell r="N54">
            <v>121548.8853611847</v>
          </cell>
          <cell r="O54">
            <v>130065.8024273952</v>
          </cell>
          <cell r="P54">
            <v>138485.56223019923</v>
          </cell>
          <cell r="Q54">
            <v>147003.71482825521</v>
          </cell>
        </row>
        <row r="55">
          <cell r="L55">
            <v>218341.58571060587</v>
          </cell>
          <cell r="M55">
            <v>247589.2120643635</v>
          </cell>
          <cell r="N55">
            <v>266249.93936259521</v>
          </cell>
          <cell r="O55">
            <v>284906.04341238964</v>
          </cell>
          <cell r="P55">
            <v>303349.32678996038</v>
          </cell>
          <cell r="Q55">
            <v>322008.13724284491</v>
          </cell>
        </row>
        <row r="56">
          <cell r="L56">
            <v>102050.95853865269</v>
          </cell>
          <cell r="M56">
            <v>115721.04476921333</v>
          </cell>
          <cell r="N56">
            <v>124442.90644121294</v>
          </cell>
          <cell r="O56">
            <v>133162.60724709509</v>
          </cell>
          <cell r="P56">
            <v>141782.83752139448</v>
          </cell>
          <cell r="Q56">
            <v>150503.80327654703</v>
          </cell>
        </row>
        <row r="57">
          <cell r="L57">
            <v>97304.402327552525</v>
          </cell>
          <cell r="M57">
            <v>110338.67059390104</v>
          </cell>
          <cell r="N57">
            <v>118654.86428115646</v>
          </cell>
          <cell r="O57">
            <v>126968.99760769527</v>
          </cell>
          <cell r="P57">
            <v>135188.286939004</v>
          </cell>
          <cell r="Q57">
            <v>143503.62637996339</v>
          </cell>
        </row>
        <row r="58">
          <cell r="L58">
            <v>559467.08748994919</v>
          </cell>
          <cell r="M58">
            <v>634409.67929570354</v>
          </cell>
          <cell r="N58">
            <v>682224.95332152897</v>
          </cell>
          <cell r="O58">
            <v>730028.38097677182</v>
          </cell>
          <cell r="P58">
            <v>777286.48804519582</v>
          </cell>
          <cell r="Q58">
            <v>825096.85044651304</v>
          </cell>
        </row>
        <row r="59">
          <cell r="L59">
            <v>1276823.6207859323</v>
          </cell>
          <cell r="M59">
            <v>1447858.653158993</v>
          </cell>
          <cell r="N59">
            <v>1556983.3410551739</v>
          </cell>
          <cell r="O59">
            <v>1666080.9929985364</v>
          </cell>
          <cell r="P59">
            <v>1773934.1066630266</v>
          </cell>
          <cell r="Q59">
            <v>1883047.5851809816</v>
          </cell>
        </row>
        <row r="60">
          <cell r="L60">
            <v>211221.75139395538</v>
          </cell>
          <cell r="M60">
            <v>239515.65080139483</v>
          </cell>
          <cell r="N60">
            <v>257567.87612251026</v>
          </cell>
          <cell r="O60">
            <v>275615.62895328959</v>
          </cell>
          <cell r="P60">
            <v>293457.50091637438</v>
          </cell>
          <cell r="Q60">
            <v>311507.8718979691</v>
          </cell>
        </row>
        <row r="61">
          <cell r="L61">
            <v>128157.01769970379</v>
          </cell>
          <cell r="M61">
            <v>145324.10273343118</v>
          </cell>
          <cell r="N61">
            <v>156277.13832152373</v>
          </cell>
          <cell r="O61">
            <v>167227.46026379438</v>
          </cell>
          <cell r="P61">
            <v>178052.8657245425</v>
          </cell>
          <cell r="Q61">
            <v>189004.77620775736</v>
          </cell>
        </row>
        <row r="62">
          <cell r="L62">
            <v>242074.36676610666</v>
          </cell>
          <cell r="M62">
            <v>274501.08294092497</v>
          </cell>
          <cell r="N62">
            <v>295190.15016287751</v>
          </cell>
          <cell r="O62">
            <v>315874.09160938876</v>
          </cell>
          <cell r="P62">
            <v>336322.07970191288</v>
          </cell>
          <cell r="Q62">
            <v>357009.0217257631</v>
          </cell>
        </row>
        <row r="63">
          <cell r="L63">
            <v>26106.059161050631</v>
          </cell>
          <cell r="M63">
            <v>29603.0579642173</v>
          </cell>
          <cell r="N63">
            <v>31834.231880310217</v>
          </cell>
          <cell r="O63">
            <v>34064.853016698675</v>
          </cell>
          <cell r="P63">
            <v>36270.028203147347</v>
          </cell>
          <cell r="Q63">
            <v>38500.972931209617</v>
          </cell>
        </row>
        <row r="64">
          <cell r="L64">
            <v>45092.28400545114</v>
          </cell>
          <cell r="M64">
            <v>51132.554665466305</v>
          </cell>
          <cell r="N64">
            <v>54986.400520535884</v>
          </cell>
          <cell r="O64">
            <v>58839.291574297771</v>
          </cell>
          <cell r="P64">
            <v>62648.230532709131</v>
          </cell>
          <cell r="Q64">
            <v>66501.680517543966</v>
          </cell>
        </row>
        <row r="65">
          <cell r="L65">
            <v>144769.9644385541</v>
          </cell>
          <cell r="M65">
            <v>164162.4123470239</v>
          </cell>
          <cell r="N65">
            <v>176535.28588172104</v>
          </cell>
          <cell r="O65">
            <v>188905.09400169345</v>
          </cell>
          <cell r="P65">
            <v>201133.79276290888</v>
          </cell>
          <cell r="Q65">
            <v>213505.39534579968</v>
          </cell>
        </row>
        <row r="66">
          <cell r="L66">
            <v>386844.33120466076</v>
          </cell>
          <cell r="M66">
            <v>438663.49528794887</v>
          </cell>
          <cell r="N66">
            <v>471725.43604459852</v>
          </cell>
          <cell r="O66">
            <v>504779.18561108218</v>
          </cell>
          <cell r="P66">
            <v>537455.87246482179</v>
          </cell>
          <cell r="Q66">
            <v>570514.41707156273</v>
          </cell>
        </row>
        <row r="67">
          <cell r="L67">
            <v>142396.68633300354</v>
          </cell>
          <cell r="M67">
            <v>161471.22525936723</v>
          </cell>
          <cell r="N67">
            <v>173641.26480169222</v>
          </cell>
          <cell r="O67">
            <v>185808.28918199291</v>
          </cell>
          <cell r="P67">
            <v>197836.51747171296</v>
          </cell>
          <cell r="Q67">
            <v>210005.30689750717</v>
          </cell>
        </row>
        <row r="68">
          <cell r="L68">
            <v>227834.69813280567</v>
          </cell>
          <cell r="M68">
            <v>258353.96041498752</v>
          </cell>
          <cell r="N68">
            <v>277826.02368270757</v>
          </cell>
          <cell r="O68">
            <v>297293.2626911886</v>
          </cell>
          <cell r="P68">
            <v>316538.42795474071</v>
          </cell>
          <cell r="Q68">
            <v>336008.49103601143</v>
          </cell>
        </row>
        <row r="69">
          <cell r="L69">
            <v>113917.34906640297</v>
          </cell>
          <cell r="M69">
            <v>129176.98020749389</v>
          </cell>
          <cell r="N69">
            <v>138913.01184135393</v>
          </cell>
          <cell r="O69">
            <v>148646.63134559448</v>
          </cell>
          <cell r="P69">
            <v>158269.21397737053</v>
          </cell>
          <cell r="Q69">
            <v>168004.24551800589</v>
          </cell>
        </row>
        <row r="70">
          <cell r="L70">
            <v>220714.86381615521</v>
          </cell>
          <cell r="M70">
            <v>250280.39915201886</v>
          </cell>
          <cell r="N70">
            <v>269143.96044262254</v>
          </cell>
          <cell r="O70">
            <v>288002.84823208861</v>
          </cell>
          <cell r="P70">
            <v>306646.60208115465</v>
          </cell>
          <cell r="Q70">
            <v>325508.22569113568</v>
          </cell>
        </row>
        <row r="71">
          <cell r="L71">
            <v>102050.95853865269</v>
          </cell>
          <cell r="M71">
            <v>115721.04476921333</v>
          </cell>
          <cell r="N71">
            <v>124442.90644121294</v>
          </cell>
          <cell r="O71">
            <v>133162.60724709509</v>
          </cell>
          <cell r="P71">
            <v>141782.83752139448</v>
          </cell>
          <cell r="Q71">
            <v>150503.80327654703</v>
          </cell>
        </row>
        <row r="72">
          <cell r="L72">
            <v>92557.846116452361</v>
          </cell>
          <cell r="M72">
            <v>104956.29641858875</v>
          </cell>
          <cell r="N72">
            <v>112866.82212110001</v>
          </cell>
          <cell r="O72">
            <v>120775.38796829546</v>
          </cell>
          <cell r="P72">
            <v>128593.7363566135</v>
          </cell>
          <cell r="Q72">
            <v>136503.44948337975</v>
          </cell>
        </row>
        <row r="73">
          <cell r="L73">
            <v>113917.34906640297</v>
          </cell>
          <cell r="M73">
            <v>129176.98020749389</v>
          </cell>
          <cell r="N73">
            <v>138913.01184135393</v>
          </cell>
          <cell r="O73">
            <v>148646.63134559448</v>
          </cell>
          <cell r="P73">
            <v>158269.21397737053</v>
          </cell>
          <cell r="Q73">
            <v>168004.24551800589</v>
          </cell>
        </row>
        <row r="74">
          <cell r="L74">
            <v>144769.9644385541</v>
          </cell>
          <cell r="M74">
            <v>164162.4123470239</v>
          </cell>
          <cell r="N74">
            <v>176535.28588172104</v>
          </cell>
          <cell r="O74">
            <v>188905.09400169345</v>
          </cell>
          <cell r="P74">
            <v>201133.79276290888</v>
          </cell>
          <cell r="Q74">
            <v>213505.39534579968</v>
          </cell>
        </row>
        <row r="75">
          <cell r="L75">
            <v>140023.4082274542</v>
          </cell>
          <cell r="M75">
            <v>158780.0381717119</v>
          </cell>
          <cell r="N75">
            <v>170747.24372166485</v>
          </cell>
          <cell r="O75">
            <v>182711.48436229394</v>
          </cell>
          <cell r="P75">
            <v>194539.24218051872</v>
          </cell>
          <cell r="Q75">
            <v>206505.21844921639</v>
          </cell>
        </row>
        <row r="76">
          <cell r="L76">
            <v>73571.621272051969</v>
          </cell>
          <cell r="M76">
            <v>83426.799717339876</v>
          </cell>
          <cell r="N76">
            <v>89714.653480874476</v>
          </cell>
          <cell r="O76">
            <v>96000.949410696514</v>
          </cell>
          <cell r="P76">
            <v>102215.53402705188</v>
          </cell>
          <cell r="Q76">
            <v>108502.74189704558</v>
          </cell>
        </row>
        <row r="77">
          <cell r="L77">
            <v>916085.34874232509</v>
          </cell>
          <cell r="M77">
            <v>1038798.2158352649</v>
          </cell>
          <cell r="N77">
            <v>1117092.1368908894</v>
          </cell>
          <cell r="O77">
            <v>1195366.6604041571</v>
          </cell>
          <cell r="P77">
            <v>1272748.2624013564</v>
          </cell>
          <cell r="Q77">
            <v>1351034.1410406327</v>
          </cell>
        </row>
        <row r="78">
          <cell r="L78">
            <v>733342.93461496918</v>
          </cell>
          <cell r="M78">
            <v>831576.81008574215</v>
          </cell>
          <cell r="N78">
            <v>894252.51372871606</v>
          </cell>
          <cell r="O78">
            <v>956912.6892872646</v>
          </cell>
          <cell r="P78">
            <v>1018858.064979323</v>
          </cell>
          <cell r="Q78">
            <v>1081527.3305221633</v>
          </cell>
        </row>
        <row r="79">
          <cell r="L79">
            <v>275300.26024380722</v>
          </cell>
          <cell r="M79">
            <v>312177.70216811035</v>
          </cell>
          <cell r="N79">
            <v>335706.44528327213</v>
          </cell>
          <cell r="O79">
            <v>359229.35908518673</v>
          </cell>
          <cell r="P79">
            <v>382483.93377864553</v>
          </cell>
          <cell r="Q79">
            <v>406010.26000184775</v>
          </cell>
        </row>
        <row r="80">
          <cell r="L80">
            <v>1400234.082274542</v>
          </cell>
          <cell r="M80">
            <v>1587800.3817171187</v>
          </cell>
          <cell r="N80">
            <v>1707472.4372166486</v>
          </cell>
          <cell r="O80">
            <v>1827114.8436229394</v>
          </cell>
          <cell r="P80">
            <v>1945392.4218051871</v>
          </cell>
          <cell r="Q80">
            <v>2065052.1844921643</v>
          </cell>
        </row>
        <row r="81">
          <cell r="L81">
            <v>147143.24254410347</v>
          </cell>
          <cell r="M81">
            <v>166853.59943467923</v>
          </cell>
          <cell r="N81">
            <v>179429.3069617484</v>
          </cell>
          <cell r="O81">
            <v>192001.89882139239</v>
          </cell>
          <cell r="P81">
            <v>204431.06805410312</v>
          </cell>
          <cell r="Q81">
            <v>217005.48379409045</v>
          </cell>
        </row>
        <row r="82">
          <cell r="L82">
            <v>638411.81039296731</v>
          </cell>
          <cell r="M82">
            <v>723929.32657949778</v>
          </cell>
          <cell r="N82">
            <v>778491.67052758834</v>
          </cell>
          <cell r="O82">
            <v>833040.49649926974</v>
          </cell>
          <cell r="P82">
            <v>886967.05333151494</v>
          </cell>
          <cell r="Q82">
            <v>941523.7925904924</v>
          </cell>
        </row>
        <row r="83">
          <cell r="L83">
            <v>80691.455588702098</v>
          </cell>
          <cell r="M83">
            <v>91500.360980308164</v>
          </cell>
          <cell r="N83">
            <v>98396.716720959012</v>
          </cell>
          <cell r="O83">
            <v>105291.36386979607</v>
          </cell>
          <cell r="P83">
            <v>112107.35990063744</v>
          </cell>
          <cell r="Q83">
            <v>119003.00724192084</v>
          </cell>
        </row>
        <row r="84">
          <cell r="L84">
            <v>92557.846116452361</v>
          </cell>
          <cell r="M84">
            <v>104956.29641858875</v>
          </cell>
          <cell r="N84">
            <v>112866.82212110001</v>
          </cell>
          <cell r="O84">
            <v>120775.38796829546</v>
          </cell>
          <cell r="P84">
            <v>128593.7363566135</v>
          </cell>
          <cell r="Q84">
            <v>136503.44948337975</v>
          </cell>
        </row>
        <row r="85">
          <cell r="L85">
            <v>531614.29564321367</v>
          </cell>
          <cell r="M85">
            <v>602825.90763497131</v>
          </cell>
          <cell r="N85">
            <v>648260.72192631813</v>
          </cell>
          <cell r="O85">
            <v>693684.27961277403</v>
          </cell>
          <cell r="P85">
            <v>738589.6652277289</v>
          </cell>
          <cell r="Q85">
            <v>784019.8124173606</v>
          </cell>
        </row>
        <row r="86">
          <cell r="L86">
            <v>104424.23664420264</v>
          </cell>
          <cell r="M86">
            <v>118412.23185686933</v>
          </cell>
          <cell r="N86">
            <v>127336.92752124101</v>
          </cell>
          <cell r="O86">
            <v>136259.41206679484</v>
          </cell>
          <cell r="P86">
            <v>145080.11281258956</v>
          </cell>
          <cell r="Q86">
            <v>154003.89172483864</v>
          </cell>
        </row>
        <row r="87">
          <cell r="L87">
            <v>1333782.2953191311</v>
          </cell>
          <cell r="M87">
            <v>1512447.1432627372</v>
          </cell>
          <cell r="N87">
            <v>1626439.8469758478</v>
          </cell>
          <cell r="O87">
            <v>1740404.3086713306</v>
          </cell>
          <cell r="P87">
            <v>1853068.7136517081</v>
          </cell>
          <cell r="Q87">
            <v>1967049.7079399803</v>
          </cell>
        </row>
        <row r="88">
          <cell r="L88">
            <v>71198.343166501887</v>
          </cell>
          <cell r="M88">
            <v>80735.612629683746</v>
          </cell>
          <cell r="N88">
            <v>86820.632400846254</v>
          </cell>
          <cell r="O88">
            <v>92904.144590996613</v>
          </cell>
          <cell r="P88">
            <v>98918.258735856638</v>
          </cell>
          <cell r="Q88">
            <v>105002.65344875376</v>
          </cell>
        </row>
        <row r="89">
          <cell r="L89">
            <v>85438.011799802262</v>
          </cell>
          <cell r="M89">
            <v>96882.735155620467</v>
          </cell>
          <cell r="N89">
            <v>104184.75888101548</v>
          </cell>
          <cell r="O89">
            <v>111484.9735091959</v>
          </cell>
          <cell r="P89">
            <v>118701.91048302794</v>
          </cell>
          <cell r="Q89">
            <v>126003.18413850447</v>
          </cell>
        </row>
        <row r="90">
          <cell r="L90">
            <v>149516.520649654</v>
          </cell>
          <cell r="M90">
            <v>169544.7865223359</v>
          </cell>
          <cell r="N90">
            <v>182323.32804177719</v>
          </cell>
          <cell r="O90">
            <v>195098.70364109293</v>
          </cell>
          <cell r="P90">
            <v>207728.34334529898</v>
          </cell>
          <cell r="Q90">
            <v>220505.57224238294</v>
          </cell>
        </row>
        <row r="91">
          <cell r="L91">
            <v>104424.23664420264</v>
          </cell>
          <cell r="M91">
            <v>118412.23185686933</v>
          </cell>
          <cell r="N91">
            <v>127336.92752124101</v>
          </cell>
          <cell r="O91">
            <v>136259.41206679484</v>
          </cell>
          <cell r="P91">
            <v>145080.11281258956</v>
          </cell>
          <cell r="Q91">
            <v>154003.89172483864</v>
          </cell>
        </row>
        <row r="92">
          <cell r="L92">
            <v>159009.6330718539</v>
          </cell>
          <cell r="M92">
            <v>180309.53487295995</v>
          </cell>
          <cell r="N92">
            <v>193899.41236188952</v>
          </cell>
          <cell r="O92">
            <v>207485.92291989195</v>
          </cell>
          <cell r="P92">
            <v>220917.44451007934</v>
          </cell>
          <cell r="Q92">
            <v>234505.92603554955</v>
          </cell>
        </row>
        <row r="93">
          <cell r="L93">
            <v>199355.36086620495</v>
          </cell>
          <cell r="M93">
            <v>226059.71536311408</v>
          </cell>
          <cell r="N93">
            <v>243097.77072236908</v>
          </cell>
          <cell r="O93">
            <v>260131.60485479006</v>
          </cell>
          <cell r="P93">
            <v>276971.1244603981</v>
          </cell>
          <cell r="Q93">
            <v>294007.42965651001</v>
          </cell>
        </row>
        <row r="94">
          <cell r="L94">
            <v>118663.90527750313</v>
          </cell>
          <cell r="M94">
            <v>134559.3543828062</v>
          </cell>
          <cell r="N94">
            <v>144701.0540014104</v>
          </cell>
          <cell r="O94">
            <v>154840.24098499431</v>
          </cell>
          <cell r="P94">
            <v>164863.76455976104</v>
          </cell>
          <cell r="Q94">
            <v>175004.42241458956</v>
          </cell>
        </row>
        <row r="95">
          <cell r="L95">
            <v>854380.11799802259</v>
          </cell>
          <cell r="M95">
            <v>968827.35155620461</v>
          </cell>
          <cell r="N95">
            <v>1041847.5888101547</v>
          </cell>
          <cell r="O95">
            <v>1114849.7350919589</v>
          </cell>
          <cell r="P95">
            <v>1187019.1048302792</v>
          </cell>
          <cell r="Q95">
            <v>1260031.8413850449</v>
          </cell>
        </row>
        <row r="96">
          <cell r="L96">
            <v>18986.224844400513</v>
          </cell>
          <cell r="M96">
            <v>21529.496701249005</v>
          </cell>
          <cell r="N96">
            <v>23152.168640225678</v>
          </cell>
          <cell r="O96">
            <v>24774.438557599107</v>
          </cell>
          <cell r="P96">
            <v>26378.20232956178</v>
          </cell>
          <cell r="Q96">
            <v>28000.707586334349</v>
          </cell>
        </row>
        <row r="97">
          <cell r="L97">
            <v>507881.51458771288</v>
          </cell>
          <cell r="M97">
            <v>575914.03675841005</v>
          </cell>
          <cell r="N97">
            <v>619320.51112603594</v>
          </cell>
          <cell r="O97">
            <v>662716.23141577502</v>
          </cell>
          <cell r="P97">
            <v>705616.91231577657</v>
          </cell>
          <cell r="Q97">
            <v>749018.92793444253</v>
          </cell>
        </row>
        <row r="98">
          <cell r="L98">
            <v>123410.46148860267</v>
          </cell>
          <cell r="M98">
            <v>139941.72855811776</v>
          </cell>
          <cell r="N98">
            <v>150489.09616146606</v>
          </cell>
          <cell r="O98">
            <v>161033.85062439332</v>
          </cell>
          <cell r="P98">
            <v>171458.31514215065</v>
          </cell>
          <cell r="Q98">
            <v>182004.59931117226</v>
          </cell>
        </row>
        <row r="99">
          <cell r="L99">
            <v>192235.52654955449</v>
          </cell>
          <cell r="M99">
            <v>217986.15410014536</v>
          </cell>
          <cell r="N99">
            <v>234415.70748228414</v>
          </cell>
          <cell r="O99">
            <v>250841.19039569001</v>
          </cell>
          <cell r="P99">
            <v>267079.2985868121</v>
          </cell>
          <cell r="Q99">
            <v>283507.1643116342</v>
          </cell>
        </row>
        <row r="100">
          <cell r="L100">
            <v>2173922.7446838589</v>
          </cell>
          <cell r="M100">
            <v>2465127.3722930113</v>
          </cell>
          <cell r="N100">
            <v>2650923.3093058397</v>
          </cell>
          <cell r="O100">
            <v>2836673.2148450976</v>
          </cell>
          <cell r="P100">
            <v>3020304.166734824</v>
          </cell>
          <cell r="Q100">
            <v>3206081.0186352828</v>
          </cell>
        </row>
        <row r="101">
          <cell r="L101">
            <v>194608.80465510505</v>
          </cell>
          <cell r="M101">
            <v>220677.34118780209</v>
          </cell>
          <cell r="N101">
            <v>237309.72856231293</v>
          </cell>
          <cell r="O101">
            <v>253937.99521539055</v>
          </cell>
          <cell r="P101">
            <v>270376.573878008</v>
          </cell>
          <cell r="Q101">
            <v>287007.25275992678</v>
          </cell>
        </row>
        <row r="102">
          <cell r="L102">
            <v>908965.51442567341</v>
          </cell>
          <cell r="M102">
            <v>1030724.6545722948</v>
          </cell>
          <cell r="N102">
            <v>1108410.073650803</v>
          </cell>
          <cell r="O102">
            <v>1186076.2459450557</v>
          </cell>
          <cell r="P102">
            <v>1262856.4365277686</v>
          </cell>
          <cell r="Q102">
            <v>1340533.875695755</v>
          </cell>
        </row>
        <row r="103">
          <cell r="L103">
            <v>147143.24254410347</v>
          </cell>
          <cell r="M103">
            <v>166853.59943467923</v>
          </cell>
          <cell r="N103">
            <v>179429.3069617484</v>
          </cell>
          <cell r="O103">
            <v>192001.89882139239</v>
          </cell>
          <cell r="P103">
            <v>204431.06805410312</v>
          </cell>
          <cell r="Q103">
            <v>217005.48379409045</v>
          </cell>
        </row>
        <row r="104">
          <cell r="L104">
            <v>1402607.3603800889</v>
          </cell>
          <cell r="M104">
            <v>1590491.5688047714</v>
          </cell>
          <cell r="N104">
            <v>1710366.4582966731</v>
          </cell>
          <cell r="O104">
            <v>1830211.6484426353</v>
          </cell>
          <cell r="P104">
            <v>1948689.6970963778</v>
          </cell>
          <cell r="Q104">
            <v>2068552.2729404513</v>
          </cell>
        </row>
        <row r="105">
          <cell r="L105">
            <v>187488.97033845456</v>
          </cell>
          <cell r="M105">
            <v>212603.77992483336</v>
          </cell>
          <cell r="N105">
            <v>228627.66532222796</v>
          </cell>
          <cell r="O105">
            <v>244647.58075629052</v>
          </cell>
          <cell r="P105">
            <v>260484.74800442188</v>
          </cell>
          <cell r="Q105">
            <v>276506.98741505091</v>
          </cell>
        </row>
        <row r="106">
          <cell r="L106">
            <v>204101.91707730488</v>
          </cell>
          <cell r="M106">
            <v>231442.08953842608</v>
          </cell>
          <cell r="N106">
            <v>248885.81288242526</v>
          </cell>
          <cell r="O106">
            <v>266325.21449418954</v>
          </cell>
          <cell r="P106">
            <v>283565.67504278827</v>
          </cell>
          <cell r="Q106">
            <v>301007.6065530933</v>
          </cell>
        </row>
        <row r="107">
          <cell r="L107">
            <v>251567.47918830646</v>
          </cell>
          <cell r="M107">
            <v>285265.83129154891</v>
          </cell>
          <cell r="N107">
            <v>306766.23448298982</v>
          </cell>
          <cell r="O107">
            <v>328261.31088818767</v>
          </cell>
          <cell r="P107">
            <v>349511.18086669309</v>
          </cell>
          <cell r="Q107">
            <v>371009.37551892962</v>
          </cell>
        </row>
        <row r="108">
          <cell r="L108">
            <v>177995.85791625475</v>
          </cell>
          <cell r="M108">
            <v>201839.03157420934</v>
          </cell>
          <cell r="N108">
            <v>217051.58100211562</v>
          </cell>
          <cell r="O108">
            <v>232260.36147749153</v>
          </cell>
          <cell r="P108">
            <v>247295.64683964159</v>
          </cell>
          <cell r="Q108">
            <v>262506.63362188439</v>
          </cell>
        </row>
        <row r="109">
          <cell r="L109">
            <v>301406.31940485741</v>
          </cell>
          <cell r="M109">
            <v>341780.76013232709</v>
          </cell>
          <cell r="N109">
            <v>367540.67716358171</v>
          </cell>
          <cell r="O109">
            <v>393294.21210188483</v>
          </cell>
          <cell r="P109">
            <v>418753.96198179224</v>
          </cell>
          <cell r="Q109">
            <v>444511.23293305672</v>
          </cell>
        </row>
        <row r="110">
          <cell r="L110">
            <v>251567.47918830646</v>
          </cell>
          <cell r="M110">
            <v>285265.83129154891</v>
          </cell>
          <cell r="N110">
            <v>306766.23448298982</v>
          </cell>
          <cell r="O110">
            <v>328261.31088818767</v>
          </cell>
          <cell r="P110">
            <v>349511.18086669309</v>
          </cell>
          <cell r="Q110">
            <v>371009.37551892962</v>
          </cell>
        </row>
        <row r="111">
          <cell r="L111">
            <v>187488.97033845456</v>
          </cell>
          <cell r="M111">
            <v>212603.77992483336</v>
          </cell>
          <cell r="N111">
            <v>228627.66532222796</v>
          </cell>
          <cell r="O111">
            <v>244647.58075629052</v>
          </cell>
          <cell r="P111">
            <v>260484.74800442188</v>
          </cell>
          <cell r="Q111">
            <v>276506.98741505091</v>
          </cell>
        </row>
        <row r="112">
          <cell r="L112">
            <v>104424.23664420276</v>
          </cell>
          <cell r="M112">
            <v>118412.23185686946</v>
          </cell>
          <cell r="N112">
            <v>127336.92752124116</v>
          </cell>
          <cell r="O112">
            <v>136259.41206679499</v>
          </cell>
          <cell r="P112">
            <v>145080.11281258971</v>
          </cell>
          <cell r="Q112">
            <v>154003.89172483882</v>
          </cell>
        </row>
        <row r="113">
          <cell r="L113">
            <v>223088.1419217058</v>
          </cell>
          <cell r="M113">
            <v>252971.58623967553</v>
          </cell>
          <cell r="N113">
            <v>272037.98152265139</v>
          </cell>
          <cell r="O113">
            <v>291099.65305178915</v>
          </cell>
          <cell r="P113">
            <v>309943.8773723506</v>
          </cell>
          <cell r="Q113">
            <v>329008.3141394282</v>
          </cell>
        </row>
        <row r="114">
          <cell r="L114">
            <v>299033.04129930801</v>
          </cell>
          <cell r="M114">
            <v>339089.57304467179</v>
          </cell>
          <cell r="N114">
            <v>364646.65608355438</v>
          </cell>
          <cell r="O114">
            <v>390197.40728218586</v>
          </cell>
          <cell r="P114">
            <v>415456.68669059797</v>
          </cell>
          <cell r="Q114">
            <v>441011.14448476589</v>
          </cell>
        </row>
        <row r="115">
          <cell r="L115">
            <v>142396.68633300354</v>
          </cell>
          <cell r="M115">
            <v>161471.22525936723</v>
          </cell>
          <cell r="N115">
            <v>173641.26480169222</v>
          </cell>
          <cell r="O115">
            <v>185808.28918199291</v>
          </cell>
          <cell r="P115">
            <v>197836.51747171296</v>
          </cell>
          <cell r="Q115">
            <v>210005.30689750717</v>
          </cell>
        </row>
        <row r="116">
          <cell r="L116">
            <v>132903.57391080371</v>
          </cell>
          <cell r="M116">
            <v>150706.47690874321</v>
          </cell>
          <cell r="N116">
            <v>162065.18048157991</v>
          </cell>
          <cell r="O116">
            <v>173421.06990319391</v>
          </cell>
          <cell r="P116">
            <v>184647.41630693266</v>
          </cell>
          <cell r="Q116">
            <v>196004.95310434062</v>
          </cell>
        </row>
        <row r="117">
          <cell r="L117">
            <v>401083.99983796047</v>
          </cell>
          <cell r="M117">
            <v>454810.61781388486</v>
          </cell>
          <cell r="N117">
            <v>489089.56252476701</v>
          </cell>
          <cell r="O117">
            <v>523360.01452928066</v>
          </cell>
          <cell r="P117">
            <v>557239.52421199216</v>
          </cell>
          <cell r="Q117">
            <v>591514.94776131259</v>
          </cell>
        </row>
        <row r="118">
          <cell r="L118">
            <v>942191.40790337522</v>
          </cell>
          <cell r="M118">
            <v>1068401.2737994818</v>
          </cell>
          <cell r="N118">
            <v>1148926.3687711989</v>
          </cell>
          <cell r="O118">
            <v>1229431.5134208552</v>
          </cell>
          <cell r="P118">
            <v>1309018.2906045031</v>
          </cell>
          <cell r="Q118">
            <v>1389535.1139718418</v>
          </cell>
        </row>
        <row r="119">
          <cell r="L119">
            <v>1941341.4903399562</v>
          </cell>
          <cell r="M119">
            <v>2201391.0377027155</v>
          </cell>
          <cell r="N119">
            <v>2367309.2434630804</v>
          </cell>
          <cell r="O119">
            <v>2533186.342514514</v>
          </cell>
          <cell r="P119">
            <v>2697171.1881976975</v>
          </cell>
          <cell r="Q119">
            <v>2863072.3507026932</v>
          </cell>
        </row>
        <row r="120">
          <cell r="L120">
            <v>33225.893477700862</v>
          </cell>
          <cell r="M120">
            <v>37676.619227185722</v>
          </cell>
          <cell r="N120">
            <v>40516.295120394898</v>
          </cell>
          <cell r="O120">
            <v>43355.267475798391</v>
          </cell>
          <cell r="P120">
            <v>46161.854076733071</v>
          </cell>
          <cell r="Q120">
            <v>49001.238276085052</v>
          </cell>
        </row>
        <row r="121">
          <cell r="L121">
            <v>128157.01769970379</v>
          </cell>
          <cell r="M121">
            <v>145324.10273343118</v>
          </cell>
          <cell r="N121">
            <v>156277.13832152373</v>
          </cell>
          <cell r="O121">
            <v>167227.46026379438</v>
          </cell>
          <cell r="P121">
            <v>178052.8657245425</v>
          </cell>
          <cell r="Q121">
            <v>189004.77620775736</v>
          </cell>
        </row>
        <row r="122">
          <cell r="L122">
            <v>1058482.0350753274</v>
          </cell>
          <cell r="M122">
            <v>1200269.4410946306</v>
          </cell>
          <cell r="N122">
            <v>1290733.40169258</v>
          </cell>
          <cell r="O122">
            <v>1381174.9495861486</v>
          </cell>
          <cell r="P122">
            <v>1470584.7798730675</v>
          </cell>
          <cell r="Q122">
            <v>1561039.4479381382</v>
          </cell>
        </row>
        <row r="123">
          <cell r="L123">
            <v>552973.79859316384</v>
          </cell>
          <cell r="M123">
            <v>627046.59142387612</v>
          </cell>
          <cell r="N123">
            <v>674306.91164657159</v>
          </cell>
          <cell r="O123">
            <v>721555.5229900725</v>
          </cell>
          <cell r="P123">
            <v>768265.1428484855</v>
          </cell>
          <cell r="Q123">
            <v>815520.60845198634</v>
          </cell>
        </row>
        <row r="124">
          <cell r="L124">
            <v>213595.02949950594</v>
          </cell>
          <cell r="M124">
            <v>242206.83788905147</v>
          </cell>
          <cell r="N124">
            <v>260461.89720253902</v>
          </cell>
          <cell r="O124">
            <v>278712.43377299013</v>
          </cell>
          <cell r="P124">
            <v>296754.77620757022</v>
          </cell>
          <cell r="Q124">
            <v>315007.96034626162</v>
          </cell>
        </row>
        <row r="125">
          <cell r="L125">
            <v>417696.94657681079</v>
          </cell>
          <cell r="M125">
            <v>473648.92742747761</v>
          </cell>
          <cell r="N125">
            <v>509347.71008496435</v>
          </cell>
          <cell r="O125">
            <v>545037.64826717973</v>
          </cell>
          <cell r="P125">
            <v>580320.4512503586</v>
          </cell>
          <cell r="Q125">
            <v>616015.56689935492</v>
          </cell>
        </row>
        <row r="126">
          <cell r="L126">
            <v>322765.82235480886</v>
          </cell>
          <cell r="M126">
            <v>366001.44392123324</v>
          </cell>
          <cell r="N126">
            <v>393586.86688383663</v>
          </cell>
          <cell r="O126">
            <v>421165.45547918492</v>
          </cell>
          <cell r="P126">
            <v>448429.43960255041</v>
          </cell>
          <cell r="Q126">
            <v>476012.02896768408</v>
          </cell>
        </row>
        <row r="127">
          <cell r="L127">
            <v>99677.680433102607</v>
          </cell>
          <cell r="M127">
            <v>113029.85768155719</v>
          </cell>
          <cell r="N127">
            <v>121548.8853611847</v>
          </cell>
          <cell r="O127">
            <v>130065.8024273952</v>
          </cell>
          <cell r="P127">
            <v>138485.56223019923</v>
          </cell>
          <cell r="Q127">
            <v>147003.71482825521</v>
          </cell>
        </row>
        <row r="128">
          <cell r="L128">
            <v>102050.95853865269</v>
          </cell>
          <cell r="M128">
            <v>115721.04476921333</v>
          </cell>
          <cell r="N128">
            <v>124442.90644121294</v>
          </cell>
          <cell r="O128">
            <v>133162.60724709509</v>
          </cell>
          <cell r="P128">
            <v>141782.83752139448</v>
          </cell>
          <cell r="Q128">
            <v>150503.80327654703</v>
          </cell>
        </row>
        <row r="129">
          <cell r="L129">
            <v>45092.28400545114</v>
          </cell>
          <cell r="M129">
            <v>51132.554665466305</v>
          </cell>
          <cell r="N129">
            <v>54986.400520535884</v>
          </cell>
          <cell r="O129">
            <v>58839.291574297771</v>
          </cell>
          <cell r="P129">
            <v>62648.230532709131</v>
          </cell>
          <cell r="Q129">
            <v>66501.680517543966</v>
          </cell>
        </row>
        <row r="130">
          <cell r="L130">
            <v>251567.47918830646</v>
          </cell>
          <cell r="M130">
            <v>285265.83129154891</v>
          </cell>
          <cell r="N130">
            <v>306766.23448298982</v>
          </cell>
          <cell r="O130">
            <v>328261.31088818767</v>
          </cell>
          <cell r="P130">
            <v>349511.18086669309</v>
          </cell>
          <cell r="Q130">
            <v>371009.37551892962</v>
          </cell>
        </row>
        <row r="131">
          <cell r="L131">
            <v>99677.680433102607</v>
          </cell>
          <cell r="M131">
            <v>113029.85768155719</v>
          </cell>
          <cell r="N131">
            <v>121548.8853611847</v>
          </cell>
          <cell r="O131">
            <v>130065.8024273952</v>
          </cell>
          <cell r="P131">
            <v>138485.56223019923</v>
          </cell>
          <cell r="Q131">
            <v>147003.71482825521</v>
          </cell>
        </row>
        <row r="132">
          <cell r="L132">
            <v>123410.46148860267</v>
          </cell>
          <cell r="M132">
            <v>139941.72855811776</v>
          </cell>
          <cell r="N132">
            <v>150489.09616146606</v>
          </cell>
          <cell r="O132">
            <v>161033.85062439332</v>
          </cell>
          <cell r="P132">
            <v>171458.31514215065</v>
          </cell>
          <cell r="Q132">
            <v>182004.59931117226</v>
          </cell>
        </row>
        <row r="133">
          <cell r="L133">
            <v>185115.69223290522</v>
          </cell>
          <cell r="M133">
            <v>209912.59283717806</v>
          </cell>
          <cell r="N133">
            <v>225733.64424220062</v>
          </cell>
          <cell r="O133">
            <v>241550.77593659158</v>
          </cell>
          <cell r="P133">
            <v>257187.47271322767</v>
          </cell>
          <cell r="Q133">
            <v>273006.8989667602</v>
          </cell>
        </row>
        <row r="134">
          <cell r="L134">
            <v>1082214.8161308281</v>
          </cell>
          <cell r="M134">
            <v>1227181.3119711922</v>
          </cell>
          <cell r="N134">
            <v>1319673.6124928624</v>
          </cell>
          <cell r="O134">
            <v>1412142.9977831475</v>
          </cell>
          <cell r="P134">
            <v>1503557.5327850201</v>
          </cell>
          <cell r="Q134">
            <v>1596040.3324210562</v>
          </cell>
        </row>
        <row r="135">
          <cell r="L135">
            <v>54585.396427651467</v>
          </cell>
          <cell r="M135">
            <v>61897.303016090875</v>
          </cell>
          <cell r="N135">
            <v>66562.484840648802</v>
          </cell>
          <cell r="O135">
            <v>71226.51085309741</v>
          </cell>
          <cell r="P135">
            <v>75837.331697490095</v>
          </cell>
          <cell r="Q135">
            <v>80502.034310711228</v>
          </cell>
        </row>
        <row r="136">
          <cell r="L136">
            <v>168502.74549405492</v>
          </cell>
          <cell r="M136">
            <v>191074.28322358534</v>
          </cell>
          <cell r="N136">
            <v>205475.49668200332</v>
          </cell>
          <cell r="O136">
            <v>219873.14219869251</v>
          </cell>
          <cell r="P136">
            <v>234106.54567486132</v>
          </cell>
          <cell r="Q136">
            <v>248506.27982871787</v>
          </cell>
        </row>
        <row r="137">
          <cell r="L137">
            <v>161382.91117740443</v>
          </cell>
          <cell r="M137">
            <v>183000.72196061662</v>
          </cell>
          <cell r="N137">
            <v>196793.43344191831</v>
          </cell>
          <cell r="O137">
            <v>210582.72773959246</v>
          </cell>
          <cell r="P137">
            <v>224214.71980127521</v>
          </cell>
          <cell r="Q137">
            <v>238006.01448384204</v>
          </cell>
        </row>
        <row r="138">
          <cell r="L138">
            <v>1234104.6148860268</v>
          </cell>
          <cell r="M138">
            <v>1399417.285581178</v>
          </cell>
          <cell r="N138">
            <v>1504890.9616146612</v>
          </cell>
          <cell r="O138">
            <v>1610338.5062439332</v>
          </cell>
          <cell r="P138">
            <v>1714583.1514215067</v>
          </cell>
          <cell r="Q138">
            <v>1820045.9931117229</v>
          </cell>
        </row>
        <row r="139">
          <cell r="L139">
            <v>111544.0709608529</v>
          </cell>
          <cell r="M139">
            <v>126485.79311983776</v>
          </cell>
          <cell r="N139">
            <v>136018.99076132569</v>
          </cell>
          <cell r="O139">
            <v>145549.82652589458</v>
          </cell>
          <cell r="P139">
            <v>154971.9386861753</v>
          </cell>
          <cell r="Q139">
            <v>164504.1570697141</v>
          </cell>
        </row>
        <row r="140">
          <cell r="L140">
            <v>681130.81629286765</v>
          </cell>
          <cell r="M140">
            <v>772370.69415730727</v>
          </cell>
          <cell r="N140">
            <v>830584.04996809526</v>
          </cell>
          <cell r="O140">
            <v>888782.9832538669</v>
          </cell>
          <cell r="P140">
            <v>946318.00857302779</v>
          </cell>
          <cell r="Q140">
            <v>1004525.3846597436</v>
          </cell>
        </row>
        <row r="141">
          <cell r="L141">
            <v>474655.62111001223</v>
          </cell>
          <cell r="M141">
            <v>538237.41753122443</v>
          </cell>
          <cell r="N141">
            <v>578804.21600564127</v>
          </cell>
          <cell r="O141">
            <v>619360.96393997676</v>
          </cell>
          <cell r="P141">
            <v>659455.05823904369</v>
          </cell>
          <cell r="Q141">
            <v>700017.68965835776</v>
          </cell>
        </row>
        <row r="142">
          <cell r="L142">
            <v>83064.73369425218</v>
          </cell>
          <cell r="M142">
            <v>94191.548067964322</v>
          </cell>
          <cell r="N142">
            <v>101290.73780098725</v>
          </cell>
          <cell r="O142">
            <v>108388.168689496</v>
          </cell>
          <cell r="P142">
            <v>115404.6351918327</v>
          </cell>
          <cell r="Q142">
            <v>122503.09569021266</v>
          </cell>
        </row>
        <row r="143">
          <cell r="L143">
            <v>268180.42592715682</v>
          </cell>
          <cell r="M143">
            <v>304104.14090514171</v>
          </cell>
          <cell r="N143">
            <v>327024.38204318716</v>
          </cell>
          <cell r="O143">
            <v>349938.9446260868</v>
          </cell>
          <cell r="P143">
            <v>372592.10790505953</v>
          </cell>
          <cell r="Q143">
            <v>395509.99465697201</v>
          </cell>
        </row>
        <row r="144">
          <cell r="L144">
            <v>159009.6330718539</v>
          </cell>
          <cell r="M144">
            <v>180309.53487295995</v>
          </cell>
          <cell r="N144">
            <v>193899.41236188952</v>
          </cell>
          <cell r="O144">
            <v>207485.92291989195</v>
          </cell>
          <cell r="P144">
            <v>220917.44451007934</v>
          </cell>
          <cell r="Q144">
            <v>234505.92603554955</v>
          </cell>
        </row>
        <row r="145">
          <cell r="L145">
            <v>33225.893477700862</v>
          </cell>
          <cell r="M145">
            <v>37676.619227185722</v>
          </cell>
          <cell r="N145">
            <v>40516.295120394898</v>
          </cell>
          <cell r="O145">
            <v>43355.267475798391</v>
          </cell>
          <cell r="P145">
            <v>46161.854076733071</v>
          </cell>
          <cell r="Q145">
            <v>49001.238276085052</v>
          </cell>
        </row>
        <row r="146">
          <cell r="L146">
            <v>370231.38446580927</v>
          </cell>
          <cell r="M146">
            <v>419825.18567435478</v>
          </cell>
          <cell r="N146">
            <v>451467.28848439979</v>
          </cell>
          <cell r="O146">
            <v>483101.5518731816</v>
          </cell>
          <cell r="P146">
            <v>514374.94542645372</v>
          </cell>
          <cell r="Q146">
            <v>546013.79793351865</v>
          </cell>
        </row>
        <row r="147">
          <cell r="L147">
            <v>301406.31940485741</v>
          </cell>
          <cell r="M147">
            <v>341780.76013232709</v>
          </cell>
          <cell r="N147">
            <v>367540.67716358171</v>
          </cell>
          <cell r="O147">
            <v>393294.21210188483</v>
          </cell>
          <cell r="P147">
            <v>418753.96198179224</v>
          </cell>
          <cell r="Q147">
            <v>444511.23293305672</v>
          </cell>
        </row>
        <row r="148">
          <cell r="L148">
            <v>128157.01769970379</v>
          </cell>
          <cell r="M148">
            <v>145324.10273343118</v>
          </cell>
          <cell r="N148">
            <v>156277.13832152373</v>
          </cell>
          <cell r="O148">
            <v>167227.46026379438</v>
          </cell>
          <cell r="P148">
            <v>178052.8657245425</v>
          </cell>
          <cell r="Q148">
            <v>189004.77620775736</v>
          </cell>
        </row>
        <row r="149">
          <cell r="L149">
            <v>258687.31350495695</v>
          </cell>
          <cell r="M149">
            <v>293339.39255451766</v>
          </cell>
          <cell r="N149">
            <v>315448.29772307485</v>
          </cell>
          <cell r="O149">
            <v>337551.72534728778</v>
          </cell>
          <cell r="P149">
            <v>359403.00674027926</v>
          </cell>
          <cell r="Q149">
            <v>381509.64086380543</v>
          </cell>
        </row>
        <row r="150">
          <cell r="L150">
            <v>519747.90511546319</v>
          </cell>
          <cell r="M150">
            <v>589369.97219669062</v>
          </cell>
          <cell r="N150">
            <v>633790.61652617692</v>
          </cell>
          <cell r="O150">
            <v>678200.25551427447</v>
          </cell>
          <cell r="P150">
            <v>722103.28877175262</v>
          </cell>
          <cell r="Q150">
            <v>766519.37017590157</v>
          </cell>
        </row>
        <row r="151">
          <cell r="L151">
            <v>804541.27778147149</v>
          </cell>
          <cell r="M151">
            <v>912312.42271542642</v>
          </cell>
          <cell r="N151">
            <v>981073.14612956275</v>
          </cell>
          <cell r="O151">
            <v>1049816.8338782617</v>
          </cell>
          <cell r="P151">
            <v>1117776.3237151802</v>
          </cell>
          <cell r="Q151">
            <v>1186529.9839709178</v>
          </cell>
        </row>
        <row r="152">
          <cell r="L152">
            <v>151889.7987552034</v>
          </cell>
          <cell r="M152">
            <v>172235.97360999123</v>
          </cell>
          <cell r="N152">
            <v>185217.34912180455</v>
          </cell>
          <cell r="O152">
            <v>198195.5084607919</v>
          </cell>
          <cell r="P152">
            <v>211025.61863649322</v>
          </cell>
          <cell r="Q152">
            <v>224005.66069067371</v>
          </cell>
        </row>
        <row r="153">
          <cell r="L153">
            <v>182742.41412735466</v>
          </cell>
          <cell r="M153">
            <v>207221.40574952136</v>
          </cell>
          <cell r="N153">
            <v>222839.6231621718</v>
          </cell>
          <cell r="O153">
            <v>238453.97111689101</v>
          </cell>
          <cell r="P153">
            <v>253890.19742203178</v>
          </cell>
          <cell r="Q153">
            <v>269506.81051846768</v>
          </cell>
        </row>
        <row r="154">
          <cell r="L154">
            <v>151889.79875520457</v>
          </cell>
          <cell r="M154">
            <v>172235.97360999259</v>
          </cell>
          <cell r="N154">
            <v>185217.34912180601</v>
          </cell>
          <cell r="O154">
            <v>198195.50846079347</v>
          </cell>
          <cell r="P154">
            <v>211025.61863649491</v>
          </cell>
          <cell r="Q154">
            <v>224005.66069067549</v>
          </cell>
        </row>
        <row r="155">
          <cell r="L155">
            <v>199355.36086620495</v>
          </cell>
          <cell r="M155">
            <v>226059.71536311408</v>
          </cell>
          <cell r="N155">
            <v>243097.77072236908</v>
          </cell>
          <cell r="O155">
            <v>260131.60485479006</v>
          </cell>
          <cell r="P155">
            <v>276971.1244603981</v>
          </cell>
          <cell r="Q155">
            <v>294007.42965651001</v>
          </cell>
        </row>
        <row r="156">
          <cell r="L156">
            <v>201728.63897175551</v>
          </cell>
          <cell r="M156">
            <v>228750.90245077075</v>
          </cell>
          <cell r="N156">
            <v>245991.7918023979</v>
          </cell>
          <cell r="O156">
            <v>263228.40967449057</v>
          </cell>
          <cell r="P156">
            <v>280268.399751594</v>
          </cell>
          <cell r="Q156">
            <v>297507.51810480258</v>
          </cell>
        </row>
        <row r="157">
          <cell r="L157">
            <v>80691.455588702098</v>
          </cell>
          <cell r="M157">
            <v>91500.360980308164</v>
          </cell>
          <cell r="N157">
            <v>98396.716720959012</v>
          </cell>
          <cell r="O157">
            <v>105291.36386979607</v>
          </cell>
          <cell r="P157">
            <v>112107.35990063744</v>
          </cell>
          <cell r="Q157">
            <v>119003.00724192084</v>
          </cell>
        </row>
        <row r="158">
          <cell r="L158">
            <v>280046.81645490718</v>
          </cell>
          <cell r="M158">
            <v>317560.07634342241</v>
          </cell>
          <cell r="N158">
            <v>341494.48744332825</v>
          </cell>
          <cell r="O158">
            <v>365422.9687245863</v>
          </cell>
          <cell r="P158">
            <v>389078.48436103575</v>
          </cell>
          <cell r="Q158">
            <v>413010.43689843104</v>
          </cell>
        </row>
        <row r="159">
          <cell r="L159">
            <v>66451.786955401723</v>
          </cell>
          <cell r="M159">
            <v>75353.238454371443</v>
          </cell>
          <cell r="N159">
            <v>81032.590240789796</v>
          </cell>
          <cell r="O159">
            <v>86710.534951596783</v>
          </cell>
          <cell r="P159">
            <v>92323.708153466141</v>
          </cell>
          <cell r="Q159">
            <v>98002.476552170105</v>
          </cell>
        </row>
        <row r="160">
          <cell r="L160">
            <v>351245.15962140955</v>
          </cell>
          <cell r="M160">
            <v>398295.68897310668</v>
          </cell>
          <cell r="N160">
            <v>428315.11984417506</v>
          </cell>
          <cell r="O160">
            <v>458327.1133155835</v>
          </cell>
          <cell r="P160">
            <v>487996.74309689301</v>
          </cell>
          <cell r="Q160">
            <v>518013.0903471855</v>
          </cell>
        </row>
        <row r="161">
          <cell r="L161">
            <v>486522.01163776265</v>
          </cell>
          <cell r="M161">
            <v>551693.35296950513</v>
          </cell>
          <cell r="N161">
            <v>593274.32140578236</v>
          </cell>
          <cell r="O161">
            <v>634844.98803847644</v>
          </cell>
          <cell r="P161">
            <v>675941.43469501997</v>
          </cell>
          <cell r="Q161">
            <v>717518.13189981692</v>
          </cell>
        </row>
        <row r="162">
          <cell r="L162">
            <v>104424.23664420276</v>
          </cell>
          <cell r="M162">
            <v>118412.23185686946</v>
          </cell>
          <cell r="N162">
            <v>127336.92752124116</v>
          </cell>
          <cell r="O162">
            <v>136259.41206679499</v>
          </cell>
          <cell r="P162">
            <v>145080.11281258971</v>
          </cell>
          <cell r="Q162">
            <v>154003.89172483882</v>
          </cell>
        </row>
        <row r="163">
          <cell r="L163">
            <v>135276.85201635305</v>
          </cell>
          <cell r="M163">
            <v>153397.66399639848</v>
          </cell>
          <cell r="N163">
            <v>164959.20156160725</v>
          </cell>
          <cell r="O163">
            <v>176517.87472289283</v>
          </cell>
          <cell r="P163">
            <v>187944.69159812687</v>
          </cell>
          <cell r="Q163">
            <v>199505.04155263133</v>
          </cell>
        </row>
        <row r="164">
          <cell r="L164">
            <v>272926.98213825666</v>
          </cell>
          <cell r="M164">
            <v>309486.51508045365</v>
          </cell>
          <cell r="N164">
            <v>332812.42420324328</v>
          </cell>
          <cell r="O164">
            <v>356132.55426548625</v>
          </cell>
          <cell r="P164">
            <v>379186.65848744963</v>
          </cell>
          <cell r="Q164">
            <v>402510.17155355524</v>
          </cell>
        </row>
        <row r="165">
          <cell r="L165">
            <v>92557.846116452361</v>
          </cell>
          <cell r="M165">
            <v>104956.29641858875</v>
          </cell>
          <cell r="N165">
            <v>112866.82212110001</v>
          </cell>
          <cell r="O165">
            <v>120775.38796829546</v>
          </cell>
          <cell r="P165">
            <v>128593.7363566135</v>
          </cell>
          <cell r="Q165">
            <v>136503.44948337975</v>
          </cell>
        </row>
        <row r="166">
          <cell r="L166">
            <v>916085.34874232381</v>
          </cell>
          <cell r="M166">
            <v>1038798.2158352635</v>
          </cell>
          <cell r="N166">
            <v>1117092.1368908877</v>
          </cell>
          <cell r="O166">
            <v>1195366.6604041555</v>
          </cell>
          <cell r="P166">
            <v>1272748.2624013547</v>
          </cell>
          <cell r="Q166">
            <v>1351034.1410406309</v>
          </cell>
        </row>
        <row r="167">
          <cell r="L167">
            <v>244447.64487165597</v>
          </cell>
          <cell r="M167">
            <v>277192.27002858021</v>
          </cell>
          <cell r="N167">
            <v>298084.17124290485</v>
          </cell>
          <cell r="O167">
            <v>318970.89642908762</v>
          </cell>
          <cell r="P167">
            <v>339619.35499310703</v>
          </cell>
          <cell r="Q167">
            <v>360509.11017405376</v>
          </cell>
        </row>
        <row r="168">
          <cell r="L168">
            <v>47465.562111001222</v>
          </cell>
          <cell r="M168">
            <v>53823.741753122442</v>
          </cell>
          <cell r="N168">
            <v>57880.421600564121</v>
          </cell>
          <cell r="O168">
            <v>61936.096393997679</v>
          </cell>
          <cell r="P168">
            <v>65945.505823904372</v>
          </cell>
          <cell r="Q168">
            <v>70001.768965835785</v>
          </cell>
        </row>
        <row r="169">
          <cell r="L169">
            <v>132903.57391080371</v>
          </cell>
          <cell r="M169">
            <v>150706.47690874321</v>
          </cell>
          <cell r="N169">
            <v>162065.18048157991</v>
          </cell>
          <cell r="O169">
            <v>173421.06990319391</v>
          </cell>
          <cell r="P169">
            <v>184647.41630693266</v>
          </cell>
          <cell r="Q169">
            <v>196004.95310434062</v>
          </cell>
        </row>
        <row r="170">
          <cell r="L170">
            <v>18986.224844400513</v>
          </cell>
          <cell r="M170">
            <v>21529.496701249005</v>
          </cell>
          <cell r="N170">
            <v>23152.168640225678</v>
          </cell>
          <cell r="O170">
            <v>24774.438557599107</v>
          </cell>
          <cell r="P170">
            <v>26378.20232956178</v>
          </cell>
          <cell r="Q170">
            <v>28000.707586334349</v>
          </cell>
        </row>
        <row r="171">
          <cell r="L171">
            <v>920831.90495342389</v>
          </cell>
          <cell r="M171">
            <v>1044180.5900105755</v>
          </cell>
          <cell r="N171">
            <v>1122880.179050944</v>
          </cell>
          <cell r="O171">
            <v>1201560.2700435552</v>
          </cell>
          <cell r="P171">
            <v>1279342.8129837448</v>
          </cell>
          <cell r="Q171">
            <v>1358034.3179372142</v>
          </cell>
        </row>
        <row r="172">
          <cell r="L172">
            <v>1200878.7214083308</v>
          </cell>
          <cell r="M172">
            <v>1361740.6663539978</v>
          </cell>
          <cell r="N172">
            <v>1464374.6664942724</v>
          </cell>
          <cell r="O172">
            <v>1566983.2387681413</v>
          </cell>
          <cell r="P172">
            <v>1668421.2973447808</v>
          </cell>
          <cell r="Q172">
            <v>1771044.7548356454</v>
          </cell>
        </row>
        <row r="173">
          <cell r="L173">
            <v>180369.13602180532</v>
          </cell>
          <cell r="M173">
            <v>204530.21866186606</v>
          </cell>
          <cell r="N173">
            <v>219945.60208214444</v>
          </cell>
          <cell r="O173">
            <v>235357.16629719205</v>
          </cell>
          <cell r="P173">
            <v>250592.92213083754</v>
          </cell>
          <cell r="Q173">
            <v>266006.72207017691</v>
          </cell>
        </row>
        <row r="174">
          <cell r="L174">
            <v>417696.94657681079</v>
          </cell>
          <cell r="M174">
            <v>473648.92742747761</v>
          </cell>
          <cell r="N174">
            <v>509347.71008496435</v>
          </cell>
          <cell r="O174">
            <v>545037.64826717973</v>
          </cell>
          <cell r="P174">
            <v>580320.4512503586</v>
          </cell>
          <cell r="Q174">
            <v>616015.56689935492</v>
          </cell>
        </row>
        <row r="175">
          <cell r="L175">
            <v>576706.57964866457</v>
          </cell>
          <cell r="M175">
            <v>653958.4623004375</v>
          </cell>
          <cell r="N175">
            <v>703247.12244685378</v>
          </cell>
          <cell r="O175">
            <v>752523.5711870715</v>
          </cell>
          <cell r="P175">
            <v>801237.89576043771</v>
          </cell>
          <cell r="Q175">
            <v>850521.49293490441</v>
          </cell>
        </row>
        <row r="176">
          <cell r="L176">
            <v>111544.0709608529</v>
          </cell>
          <cell r="M176">
            <v>126485.79311983776</v>
          </cell>
          <cell r="N176">
            <v>136018.99076132569</v>
          </cell>
          <cell r="O176">
            <v>145549.82652589458</v>
          </cell>
          <cell r="P176">
            <v>154971.9386861753</v>
          </cell>
          <cell r="Q176">
            <v>164504.1570697141</v>
          </cell>
        </row>
        <row r="177">
          <cell r="L177">
            <v>54585.396427651467</v>
          </cell>
          <cell r="M177">
            <v>61897.303016090875</v>
          </cell>
          <cell r="N177">
            <v>66562.484840648802</v>
          </cell>
          <cell r="O177">
            <v>71226.51085309741</v>
          </cell>
          <cell r="P177">
            <v>75837.331697490095</v>
          </cell>
          <cell r="Q177">
            <v>80502.034310711228</v>
          </cell>
        </row>
        <row r="178">
          <cell r="L178">
            <v>211221.75139395538</v>
          </cell>
          <cell r="M178">
            <v>239515.65080139483</v>
          </cell>
          <cell r="N178">
            <v>257567.87612251026</v>
          </cell>
          <cell r="O178">
            <v>275615.62895328959</v>
          </cell>
          <cell r="P178">
            <v>293457.50091637438</v>
          </cell>
          <cell r="Q178">
            <v>311507.8718979691</v>
          </cell>
        </row>
        <row r="179">
          <cell r="L179">
            <v>118663.90527750313</v>
          </cell>
          <cell r="M179">
            <v>134559.3543828062</v>
          </cell>
          <cell r="N179">
            <v>144701.0540014104</v>
          </cell>
          <cell r="O179">
            <v>154840.24098499431</v>
          </cell>
          <cell r="P179">
            <v>164863.76455976104</v>
          </cell>
          <cell r="Q179">
            <v>175004.42241458956</v>
          </cell>
        </row>
        <row r="180">
          <cell r="L180">
            <v>147143.24254410347</v>
          </cell>
          <cell r="M180">
            <v>166853.59943467923</v>
          </cell>
          <cell r="N180">
            <v>179429.3069617484</v>
          </cell>
          <cell r="O180">
            <v>192001.89882139239</v>
          </cell>
          <cell r="P180">
            <v>204431.06805410312</v>
          </cell>
          <cell r="Q180">
            <v>217005.48379409045</v>
          </cell>
        </row>
        <row r="181">
          <cell r="L181">
            <v>116290.62717195303</v>
          </cell>
          <cell r="M181">
            <v>131868.16729515005</v>
          </cell>
          <cell r="N181">
            <v>141807.03292138214</v>
          </cell>
          <cell r="O181">
            <v>151743.43616529438</v>
          </cell>
          <cell r="P181">
            <v>161566.48926856578</v>
          </cell>
          <cell r="Q181">
            <v>171504.33396629774</v>
          </cell>
        </row>
        <row r="182">
          <cell r="L182">
            <v>45092.28400545114</v>
          </cell>
          <cell r="M182">
            <v>51132.554665466305</v>
          </cell>
          <cell r="N182">
            <v>54986.400520535884</v>
          </cell>
          <cell r="O182">
            <v>58839.291574297771</v>
          </cell>
          <cell r="P182">
            <v>62648.230532709131</v>
          </cell>
          <cell r="Q182">
            <v>66501.680517543966</v>
          </cell>
        </row>
        <row r="183">
          <cell r="L183">
            <v>97304.402327552525</v>
          </cell>
          <cell r="M183">
            <v>110338.67059390104</v>
          </cell>
          <cell r="N183">
            <v>118654.86428115646</v>
          </cell>
          <cell r="O183">
            <v>126968.99760769527</v>
          </cell>
          <cell r="P183">
            <v>135188.286939004</v>
          </cell>
          <cell r="Q183">
            <v>143503.62637996339</v>
          </cell>
        </row>
        <row r="184">
          <cell r="L184">
            <v>185115.69223290522</v>
          </cell>
          <cell r="M184">
            <v>209912.59283717806</v>
          </cell>
          <cell r="N184">
            <v>225733.64424220062</v>
          </cell>
          <cell r="O184">
            <v>241550.77593659158</v>
          </cell>
          <cell r="P184">
            <v>257187.47271322767</v>
          </cell>
          <cell r="Q184">
            <v>273006.8989667602</v>
          </cell>
        </row>
        <row r="185">
          <cell r="L185">
            <v>85438.011799802262</v>
          </cell>
          <cell r="M185">
            <v>96882.735155620467</v>
          </cell>
          <cell r="N185">
            <v>104184.75888101548</v>
          </cell>
          <cell r="O185">
            <v>111484.9735091959</v>
          </cell>
          <cell r="P185">
            <v>118701.91048302794</v>
          </cell>
          <cell r="Q185">
            <v>126003.18413850447</v>
          </cell>
        </row>
        <row r="186">
          <cell r="L186">
            <v>617052.30744301586</v>
          </cell>
          <cell r="M186">
            <v>699708.64279059169</v>
          </cell>
          <cell r="N186">
            <v>752445.48080733349</v>
          </cell>
          <cell r="O186">
            <v>805169.25312196976</v>
          </cell>
          <cell r="P186">
            <v>857291.5757107567</v>
          </cell>
          <cell r="Q186">
            <v>910022.99655586504</v>
          </cell>
        </row>
        <row r="187">
          <cell r="L187">
            <v>215968.30760505531</v>
          </cell>
          <cell r="M187">
            <v>244898.0249767068</v>
          </cell>
          <cell r="N187">
            <v>263355.91828256636</v>
          </cell>
          <cell r="O187">
            <v>281809.2385926891</v>
          </cell>
          <cell r="P187">
            <v>300052.05149876449</v>
          </cell>
          <cell r="Q187">
            <v>318508.04879455239</v>
          </cell>
        </row>
        <row r="188">
          <cell r="L188">
            <v>1421593.5852244885</v>
          </cell>
          <cell r="M188">
            <v>1612021.0655060196</v>
          </cell>
          <cell r="N188">
            <v>1733518.6269368979</v>
          </cell>
          <cell r="O188">
            <v>1854986.0870002331</v>
          </cell>
          <cell r="P188">
            <v>1975067.8994259385</v>
          </cell>
          <cell r="Q188">
            <v>2096552.9805267844</v>
          </cell>
        </row>
        <row r="189">
          <cell r="L189">
            <v>265807.14782160742</v>
          </cell>
          <cell r="M189">
            <v>301412.95381748641</v>
          </cell>
          <cell r="N189">
            <v>324130.36096315982</v>
          </cell>
          <cell r="O189">
            <v>346842.13980638783</v>
          </cell>
          <cell r="P189">
            <v>369294.83261386532</v>
          </cell>
          <cell r="Q189">
            <v>392009.90620868123</v>
          </cell>
        </row>
        <row r="190">
          <cell r="L190">
            <v>111544.0709608529</v>
          </cell>
          <cell r="M190">
            <v>126485.79311983776</v>
          </cell>
          <cell r="N190">
            <v>136018.99076132569</v>
          </cell>
          <cell r="O190">
            <v>145549.82652589458</v>
          </cell>
          <cell r="P190">
            <v>154971.9386861753</v>
          </cell>
          <cell r="Q190">
            <v>164504.1570697141</v>
          </cell>
        </row>
        <row r="191">
          <cell r="L191">
            <v>861499.95231467299</v>
          </cell>
          <cell r="M191">
            <v>976900.9128191733</v>
          </cell>
          <cell r="N191">
            <v>1050529.6520502397</v>
          </cell>
          <cell r="O191">
            <v>1124140.1495510589</v>
          </cell>
          <cell r="P191">
            <v>1196910.9307038654</v>
          </cell>
          <cell r="Q191">
            <v>1270532.1067299207</v>
          </cell>
        </row>
        <row r="192">
          <cell r="L192">
            <v>256314.03539940639</v>
          </cell>
          <cell r="M192">
            <v>290648.20546686096</v>
          </cell>
          <cell r="N192">
            <v>312554.276643046</v>
          </cell>
          <cell r="O192">
            <v>334454.92052758718</v>
          </cell>
          <cell r="P192">
            <v>356105.73144908331</v>
          </cell>
          <cell r="Q192">
            <v>378009.55241551291</v>
          </cell>
        </row>
        <row r="193">
          <cell r="L193">
            <v>249194.2010827559</v>
          </cell>
          <cell r="M193">
            <v>282574.64420389221</v>
          </cell>
          <cell r="N193">
            <v>303872.21340296103</v>
          </cell>
          <cell r="O193">
            <v>325164.50606848713</v>
          </cell>
          <cell r="P193">
            <v>346213.90557549719</v>
          </cell>
          <cell r="Q193">
            <v>367509.28707063704</v>
          </cell>
        </row>
        <row r="194">
          <cell r="L194">
            <v>78318.177483152016</v>
          </cell>
          <cell r="M194">
            <v>88809.173892652034</v>
          </cell>
          <cell r="N194">
            <v>95502.69564093079</v>
          </cell>
          <cell r="O194">
            <v>102194.55905009617</v>
          </cell>
          <cell r="P194">
            <v>108810.0846094422</v>
          </cell>
          <cell r="Q194">
            <v>115502.91879362903</v>
          </cell>
        </row>
        <row r="195">
          <cell r="L195">
            <v>185115.69223290522</v>
          </cell>
          <cell r="M195">
            <v>209912.59283717806</v>
          </cell>
          <cell r="N195">
            <v>225733.64424220062</v>
          </cell>
          <cell r="O195">
            <v>241550.77593659158</v>
          </cell>
          <cell r="P195">
            <v>257187.47271322767</v>
          </cell>
          <cell r="Q195">
            <v>273006.8989667602</v>
          </cell>
        </row>
        <row r="196">
          <cell r="L196">
            <v>519747.90511546319</v>
          </cell>
          <cell r="M196">
            <v>589369.97219669062</v>
          </cell>
          <cell r="N196">
            <v>633790.61652617692</v>
          </cell>
          <cell r="O196">
            <v>678200.25551427447</v>
          </cell>
          <cell r="P196">
            <v>722103.28877175262</v>
          </cell>
          <cell r="Q196">
            <v>766519.37017590157</v>
          </cell>
        </row>
        <row r="197">
          <cell r="L197">
            <v>185115.69223290522</v>
          </cell>
          <cell r="M197">
            <v>209912.59283717806</v>
          </cell>
          <cell r="N197">
            <v>225733.64424220062</v>
          </cell>
          <cell r="O197">
            <v>241550.77593659158</v>
          </cell>
          <cell r="P197">
            <v>257187.47271322767</v>
          </cell>
          <cell r="Q197">
            <v>273006.8989667602</v>
          </cell>
        </row>
        <row r="198">
          <cell r="L198">
            <v>121037.18338305307</v>
          </cell>
          <cell r="M198">
            <v>137250.54147046217</v>
          </cell>
          <cell r="N198">
            <v>147595.07508143844</v>
          </cell>
          <cell r="O198">
            <v>157937.04580469403</v>
          </cell>
          <cell r="P198">
            <v>168161.03985095606</v>
          </cell>
          <cell r="Q198">
            <v>178504.51086288117</v>
          </cell>
        </row>
        <row r="199">
          <cell r="L199">
            <v>296659.76319375745</v>
          </cell>
          <cell r="M199">
            <v>336398.3859570151</v>
          </cell>
          <cell r="N199">
            <v>361752.63500352553</v>
          </cell>
          <cell r="O199">
            <v>387100.60246248532</v>
          </cell>
          <cell r="P199">
            <v>412159.41139940207</v>
          </cell>
          <cell r="Q199">
            <v>437511.05603647343</v>
          </cell>
        </row>
        <row r="200">
          <cell r="L200">
            <v>37972.449688801025</v>
          </cell>
          <cell r="M200">
            <v>43058.99340249801</v>
          </cell>
          <cell r="N200">
            <v>46304.337280451356</v>
          </cell>
          <cell r="O200">
            <v>49548.877115198215</v>
          </cell>
          <cell r="P200">
            <v>52756.40465912356</v>
          </cell>
          <cell r="Q200">
            <v>56001.415172668698</v>
          </cell>
        </row>
        <row r="201">
          <cell r="L201">
            <v>40345.727794351107</v>
          </cell>
          <cell r="M201">
            <v>45750.180490154155</v>
          </cell>
          <cell r="N201">
            <v>49198.358360479579</v>
          </cell>
          <cell r="O201">
            <v>52645.681934898115</v>
          </cell>
          <cell r="P201">
            <v>56053.679950318801</v>
          </cell>
          <cell r="Q201">
            <v>59501.50362096051</v>
          </cell>
        </row>
        <row r="202">
          <cell r="L202">
            <v>128157.01769970379</v>
          </cell>
          <cell r="M202">
            <v>145324.10273343118</v>
          </cell>
          <cell r="N202">
            <v>156277.13832152373</v>
          </cell>
          <cell r="O202">
            <v>167227.46026379438</v>
          </cell>
          <cell r="P202">
            <v>178052.8657245425</v>
          </cell>
          <cell r="Q202">
            <v>189004.77620775736</v>
          </cell>
        </row>
        <row r="203">
          <cell r="L203">
            <v>56958.674533201549</v>
          </cell>
          <cell r="M203">
            <v>64588.490103747019</v>
          </cell>
          <cell r="N203">
            <v>69456.505920677038</v>
          </cell>
          <cell r="O203">
            <v>74323.315672797326</v>
          </cell>
          <cell r="P203">
            <v>79134.606988685351</v>
          </cell>
          <cell r="Q203">
            <v>84002.122759003047</v>
          </cell>
        </row>
        <row r="204">
          <cell r="L204">
            <v>384471.0530991102</v>
          </cell>
          <cell r="M204">
            <v>435972.30820029211</v>
          </cell>
          <cell r="N204">
            <v>468831.41496456973</v>
          </cell>
          <cell r="O204">
            <v>501682.38079138158</v>
          </cell>
          <cell r="P204">
            <v>534158.59717362584</v>
          </cell>
          <cell r="Q204">
            <v>567014.32862327027</v>
          </cell>
        </row>
        <row r="205">
          <cell r="L205">
            <v>111544.0709608529</v>
          </cell>
          <cell r="M205">
            <v>126485.79311983776</v>
          </cell>
          <cell r="N205">
            <v>136018.99076132569</v>
          </cell>
          <cell r="O205">
            <v>145549.82652589458</v>
          </cell>
          <cell r="P205">
            <v>154971.9386861753</v>
          </cell>
          <cell r="Q205">
            <v>164504.1570697141</v>
          </cell>
        </row>
        <row r="206">
          <cell r="L206">
            <v>170876.02359960429</v>
          </cell>
          <cell r="M206">
            <v>193765.47031124067</v>
          </cell>
          <cell r="N206">
            <v>208369.51776203068</v>
          </cell>
          <cell r="O206">
            <v>222969.94701839148</v>
          </cell>
          <cell r="P206">
            <v>237403.82096605556</v>
          </cell>
          <cell r="Q206">
            <v>252006.36827700859</v>
          </cell>
        </row>
        <row r="207">
          <cell r="L207">
            <v>2086111.4547785011</v>
          </cell>
          <cell r="M207">
            <v>2365553.4500497286</v>
          </cell>
          <cell r="N207">
            <v>2543844.5293447901</v>
          </cell>
          <cell r="O207">
            <v>2722091.4365161946</v>
          </cell>
          <cell r="P207">
            <v>2898304.9809605931</v>
          </cell>
          <cell r="Q207">
            <v>3076577.7460484784</v>
          </cell>
        </row>
        <row r="208">
          <cell r="L208">
            <v>465162.50868781243</v>
          </cell>
          <cell r="M208">
            <v>527472.66918060044</v>
          </cell>
          <cell r="N208">
            <v>567228.1316855289</v>
          </cell>
          <cell r="O208">
            <v>606973.74466117786</v>
          </cell>
          <cell r="P208">
            <v>646265.95707426348</v>
          </cell>
          <cell r="Q208">
            <v>686017.3358651913</v>
          </cell>
        </row>
        <row r="209">
          <cell r="L209">
            <v>223088.1419217058</v>
          </cell>
          <cell r="M209">
            <v>252971.58623967553</v>
          </cell>
          <cell r="N209">
            <v>272037.98152265139</v>
          </cell>
          <cell r="O209">
            <v>291099.65305178915</v>
          </cell>
          <cell r="P209">
            <v>309943.8773723506</v>
          </cell>
          <cell r="Q209">
            <v>329008.3141394282</v>
          </cell>
        </row>
        <row r="210">
          <cell r="L210">
            <v>54585.396427651467</v>
          </cell>
          <cell r="M210">
            <v>61897.303016090875</v>
          </cell>
          <cell r="N210">
            <v>66562.484840648802</v>
          </cell>
          <cell r="O210">
            <v>71226.51085309741</v>
          </cell>
          <cell r="P210">
            <v>75837.331697490095</v>
          </cell>
          <cell r="Q210">
            <v>80502.034310711228</v>
          </cell>
        </row>
        <row r="211">
          <cell r="L211">
            <v>123410.46148860267</v>
          </cell>
          <cell r="M211">
            <v>139941.72855811776</v>
          </cell>
          <cell r="N211">
            <v>150489.09616146606</v>
          </cell>
          <cell r="O211">
            <v>161033.85062439332</v>
          </cell>
          <cell r="P211">
            <v>171458.31514215065</v>
          </cell>
          <cell r="Q211">
            <v>182004.59931117226</v>
          </cell>
        </row>
        <row r="212">
          <cell r="L212">
            <v>192235.52654955449</v>
          </cell>
          <cell r="M212">
            <v>217986.15410014536</v>
          </cell>
          <cell r="N212">
            <v>234415.70748228414</v>
          </cell>
          <cell r="O212">
            <v>250841.19039569001</v>
          </cell>
          <cell r="P212">
            <v>267079.2985868121</v>
          </cell>
          <cell r="Q212">
            <v>283507.1643116342</v>
          </cell>
        </row>
        <row r="213">
          <cell r="L213">
            <v>194608.80465510505</v>
          </cell>
          <cell r="M213">
            <v>220677.34118780209</v>
          </cell>
          <cell r="N213">
            <v>237309.72856231293</v>
          </cell>
          <cell r="O213">
            <v>253937.99521539055</v>
          </cell>
          <cell r="P213">
            <v>270376.573878008</v>
          </cell>
          <cell r="Q213">
            <v>287007.25275992678</v>
          </cell>
        </row>
        <row r="214">
          <cell r="L214">
            <v>125783.73959415323</v>
          </cell>
          <cell r="M214">
            <v>142632.91564577445</v>
          </cell>
          <cell r="N214">
            <v>153383.11724149491</v>
          </cell>
          <cell r="O214">
            <v>164130.65544409383</v>
          </cell>
          <cell r="P214">
            <v>174755.59043334654</v>
          </cell>
          <cell r="Q214">
            <v>185504.68775946481</v>
          </cell>
        </row>
        <row r="215">
          <cell r="L215">
            <v>189862.24844400512</v>
          </cell>
          <cell r="M215">
            <v>215294.96701249006</v>
          </cell>
          <cell r="N215">
            <v>231521.68640225678</v>
          </cell>
          <cell r="O215">
            <v>247744.38557599104</v>
          </cell>
          <cell r="P215">
            <v>263782.02329561778</v>
          </cell>
          <cell r="Q215">
            <v>280007.07586334349</v>
          </cell>
        </row>
        <row r="216">
          <cell r="L216">
            <v>80691.455588702098</v>
          </cell>
          <cell r="M216">
            <v>91500.360980308164</v>
          </cell>
          <cell r="N216">
            <v>98396.716720959012</v>
          </cell>
          <cell r="O216">
            <v>105291.36386979607</v>
          </cell>
          <cell r="P216">
            <v>112107.35990063744</v>
          </cell>
          <cell r="Q216">
            <v>119003.00724192084</v>
          </cell>
        </row>
        <row r="217">
          <cell r="L217">
            <v>80691.455588702098</v>
          </cell>
          <cell r="M217">
            <v>91500.360980308164</v>
          </cell>
          <cell r="N217">
            <v>98396.716720959012</v>
          </cell>
          <cell r="O217">
            <v>105291.36386979607</v>
          </cell>
          <cell r="P217">
            <v>112107.35990063744</v>
          </cell>
          <cell r="Q217">
            <v>119003.00724192084</v>
          </cell>
        </row>
        <row r="218">
          <cell r="L218">
            <v>183601.54080156377</v>
          </cell>
          <cell r="M218">
            <v>208195.61547525288</v>
          </cell>
          <cell r="N218">
            <v>223887.25879314198</v>
          </cell>
          <cell r="O218">
            <v>239575.01446162234</v>
          </cell>
          <cell r="P218">
            <v>255083.81107744441</v>
          </cell>
          <cell r="Q218">
            <v>270773.84253674926</v>
          </cell>
        </row>
        <row r="219">
          <cell r="L219">
            <v>410577.11226016033</v>
          </cell>
          <cell r="M219">
            <v>465575.36616450886</v>
          </cell>
          <cell r="N219">
            <v>500665.64684487932</v>
          </cell>
          <cell r="O219">
            <v>535747.23380807973</v>
          </cell>
          <cell r="P219">
            <v>570428.62537677248</v>
          </cell>
          <cell r="Q219">
            <v>605515.30155447917</v>
          </cell>
        </row>
        <row r="220">
          <cell r="L220">
            <v>137650.13012190361</v>
          </cell>
          <cell r="M220">
            <v>156088.85108405518</v>
          </cell>
          <cell r="N220">
            <v>167853.22264163606</v>
          </cell>
          <cell r="O220">
            <v>179614.67954259337</v>
          </cell>
          <cell r="P220">
            <v>191241.96688932276</v>
          </cell>
          <cell r="Q220">
            <v>203005.13000092388</v>
          </cell>
        </row>
        <row r="221">
          <cell r="L221">
            <v>242074.36676610666</v>
          </cell>
          <cell r="M221">
            <v>274501.08294092497</v>
          </cell>
          <cell r="N221">
            <v>295190.15016287751</v>
          </cell>
          <cell r="O221">
            <v>315874.09160938876</v>
          </cell>
          <cell r="P221">
            <v>336322.07970191288</v>
          </cell>
          <cell r="Q221">
            <v>357009.0217257631</v>
          </cell>
        </row>
        <row r="222">
          <cell r="L222">
            <v>92557.846116452361</v>
          </cell>
          <cell r="M222">
            <v>104956.29641858875</v>
          </cell>
          <cell r="N222">
            <v>112866.82212110001</v>
          </cell>
          <cell r="O222">
            <v>120775.38796829546</v>
          </cell>
          <cell r="P222">
            <v>128593.7363566135</v>
          </cell>
          <cell r="Q222">
            <v>136503.44948337975</v>
          </cell>
        </row>
        <row r="223">
          <cell r="L223">
            <v>113917.34906640297</v>
          </cell>
          <cell r="M223">
            <v>129176.98020749389</v>
          </cell>
          <cell r="N223">
            <v>138913.01184135393</v>
          </cell>
          <cell r="O223">
            <v>148646.63134559448</v>
          </cell>
          <cell r="P223">
            <v>158269.21397737053</v>
          </cell>
          <cell r="Q223">
            <v>168004.24551800589</v>
          </cell>
        </row>
        <row r="224">
          <cell r="L224">
            <v>144769.9644385541</v>
          </cell>
          <cell r="M224">
            <v>164162.4123470239</v>
          </cell>
          <cell r="N224">
            <v>176535.28588172104</v>
          </cell>
          <cell r="O224">
            <v>188905.09400169345</v>
          </cell>
          <cell r="P224">
            <v>201133.79276290888</v>
          </cell>
          <cell r="Q224">
            <v>213505.39534579968</v>
          </cell>
        </row>
        <row r="225">
          <cell r="L225">
            <v>512628.07079881406</v>
          </cell>
          <cell r="M225">
            <v>581296.41093372344</v>
          </cell>
          <cell r="N225">
            <v>625108.55328609352</v>
          </cell>
          <cell r="O225">
            <v>668909.8410551761</v>
          </cell>
          <cell r="P225">
            <v>712211.46289816836</v>
          </cell>
          <cell r="Q225">
            <v>756019.10483102768</v>
          </cell>
        </row>
        <row r="226">
          <cell r="L226">
            <v>130530.29580525316</v>
          </cell>
          <cell r="M226">
            <v>148015.28982108651</v>
          </cell>
          <cell r="N226">
            <v>159171.15940155109</v>
          </cell>
          <cell r="O226">
            <v>170324.26508349337</v>
          </cell>
          <cell r="P226">
            <v>181350.14101573674</v>
          </cell>
          <cell r="Q226">
            <v>192504.8646560481</v>
          </cell>
        </row>
        <row r="227">
          <cell r="L227">
            <v>28479.337266600709</v>
          </cell>
          <cell r="M227">
            <v>32294.24505187344</v>
          </cell>
          <cell r="N227">
            <v>34728.252960338446</v>
          </cell>
          <cell r="O227">
            <v>37161.657836398575</v>
          </cell>
          <cell r="P227">
            <v>39567.303494342588</v>
          </cell>
          <cell r="Q227">
            <v>42001.061379501429</v>
          </cell>
        </row>
        <row r="228">
          <cell r="L228">
            <v>64078.508849851663</v>
          </cell>
          <cell r="M228">
            <v>72662.051366715328</v>
          </cell>
          <cell r="N228">
            <v>78138.569160761574</v>
          </cell>
          <cell r="O228">
            <v>83613.730131896882</v>
          </cell>
          <cell r="P228">
            <v>89026.432862270929</v>
          </cell>
          <cell r="Q228">
            <v>94502.388103878329</v>
          </cell>
        </row>
        <row r="229">
          <cell r="L229">
            <v>161382.91117740443</v>
          </cell>
          <cell r="M229">
            <v>183000.72196061662</v>
          </cell>
          <cell r="N229">
            <v>196793.43344191831</v>
          </cell>
          <cell r="O229">
            <v>210582.72773959246</v>
          </cell>
          <cell r="P229">
            <v>224214.71980127521</v>
          </cell>
          <cell r="Q229">
            <v>238006.01448384204</v>
          </cell>
        </row>
        <row r="230">
          <cell r="L230">
            <v>1727746.4608404425</v>
          </cell>
          <cell r="M230">
            <v>1959184.1998136544</v>
          </cell>
          <cell r="N230">
            <v>2106847.3462605309</v>
          </cell>
          <cell r="O230">
            <v>2254473.9087415128</v>
          </cell>
          <cell r="P230">
            <v>2400416.4119901159</v>
          </cell>
          <cell r="Q230">
            <v>2548064.3903564191</v>
          </cell>
        </row>
        <row r="231">
          <cell r="L231">
            <v>310899.43182705849</v>
          </cell>
          <cell r="M231">
            <v>352545.50848295254</v>
          </cell>
          <cell r="N231">
            <v>379116.76148369553</v>
          </cell>
          <cell r="O231">
            <v>405681.43138068542</v>
          </cell>
          <cell r="P231">
            <v>431943.06314657425</v>
          </cell>
          <cell r="Q231">
            <v>458511.58672622498</v>
          </cell>
        </row>
        <row r="232">
          <cell r="L232">
            <v>30852.615372150791</v>
          </cell>
          <cell r="M232">
            <v>34985.432139529585</v>
          </cell>
          <cell r="N232">
            <v>37622.274040366668</v>
          </cell>
          <cell r="O232">
            <v>40258.462656098491</v>
          </cell>
          <cell r="P232">
            <v>42864.578785537829</v>
          </cell>
          <cell r="Q232">
            <v>45501.149827793255</v>
          </cell>
        </row>
        <row r="233">
          <cell r="L233">
            <v>14239.668633300354</v>
          </cell>
          <cell r="M233">
            <v>16147.12252593672</v>
          </cell>
          <cell r="N233">
            <v>17364.126480169223</v>
          </cell>
          <cell r="O233">
            <v>18580.828918199288</v>
          </cell>
          <cell r="P233">
            <v>19783.651747171294</v>
          </cell>
          <cell r="Q233">
            <v>21000.530689750714</v>
          </cell>
        </row>
        <row r="234">
          <cell r="L234">
            <v>329885.65667145816</v>
          </cell>
          <cell r="M234">
            <v>374075.00518420053</v>
          </cell>
          <cell r="N234">
            <v>402268.9301239202</v>
          </cell>
          <cell r="O234">
            <v>430455.8699382834</v>
          </cell>
          <cell r="P234">
            <v>458321.26547613484</v>
          </cell>
          <cell r="Q234">
            <v>486512.29431255808</v>
          </cell>
        </row>
        <row r="235">
          <cell r="L235">
            <v>161382.91117740443</v>
          </cell>
          <cell r="M235">
            <v>183000.72196061662</v>
          </cell>
          <cell r="N235">
            <v>196793.43344191831</v>
          </cell>
          <cell r="O235">
            <v>210582.72773959246</v>
          </cell>
          <cell r="P235">
            <v>224214.71980127521</v>
          </cell>
          <cell r="Q235">
            <v>238006.01448384204</v>
          </cell>
        </row>
        <row r="236">
          <cell r="L236">
            <v>189862.24844400512</v>
          </cell>
          <cell r="M236">
            <v>215294.96701249006</v>
          </cell>
          <cell r="N236">
            <v>231521.68640225678</v>
          </cell>
          <cell r="O236">
            <v>247744.38557599104</v>
          </cell>
          <cell r="P236">
            <v>263782.02329561778</v>
          </cell>
          <cell r="Q236">
            <v>280007.07586334349</v>
          </cell>
        </row>
        <row r="237">
          <cell r="L237">
            <v>151889.79875520457</v>
          </cell>
          <cell r="M237">
            <v>172235.97360999259</v>
          </cell>
          <cell r="N237">
            <v>185217.34912180601</v>
          </cell>
          <cell r="O237">
            <v>198195.50846079347</v>
          </cell>
          <cell r="P237">
            <v>211025.61863649491</v>
          </cell>
          <cell r="Q237">
            <v>224005.66069067549</v>
          </cell>
        </row>
        <row r="238">
          <cell r="L238">
            <v>182742.41412735466</v>
          </cell>
          <cell r="M238">
            <v>207221.40574952136</v>
          </cell>
          <cell r="N238">
            <v>222839.6231621718</v>
          </cell>
          <cell r="O238">
            <v>238453.97111689101</v>
          </cell>
          <cell r="P238">
            <v>253890.19742203178</v>
          </cell>
          <cell r="Q238">
            <v>269506.81051846768</v>
          </cell>
        </row>
        <row r="239">
          <cell r="L239">
            <v>771315.38430376968</v>
          </cell>
          <cell r="M239">
            <v>874635.80348823965</v>
          </cell>
          <cell r="N239">
            <v>940556.85100916668</v>
          </cell>
          <cell r="O239">
            <v>1006461.5664024621</v>
          </cell>
          <cell r="P239">
            <v>1071614.4696384456</v>
          </cell>
          <cell r="Q239">
            <v>1137528.7456948312</v>
          </cell>
        </row>
        <row r="240">
          <cell r="L240">
            <v>102050.95853865269</v>
          </cell>
          <cell r="M240">
            <v>115721.04476921333</v>
          </cell>
          <cell r="N240">
            <v>124442.90644121294</v>
          </cell>
          <cell r="O240">
            <v>133162.60724709509</v>
          </cell>
          <cell r="P240">
            <v>141782.83752139448</v>
          </cell>
          <cell r="Q240">
            <v>150503.80327654703</v>
          </cell>
        </row>
        <row r="241">
          <cell r="L241">
            <v>156636.35496630453</v>
          </cell>
          <cell r="M241">
            <v>177618.34778530462</v>
          </cell>
          <cell r="N241">
            <v>191005.39128186219</v>
          </cell>
          <cell r="O241">
            <v>204389.11810019301</v>
          </cell>
          <cell r="P241">
            <v>217620.1692188851</v>
          </cell>
          <cell r="Q241">
            <v>231005.83758725878</v>
          </cell>
        </row>
        <row r="242">
          <cell r="L242">
            <v>109170.79285530282</v>
          </cell>
          <cell r="M242">
            <v>123794.60603218162</v>
          </cell>
          <cell r="N242">
            <v>133124.96968129746</v>
          </cell>
          <cell r="O242">
            <v>142453.02170619468</v>
          </cell>
          <cell r="P242">
            <v>151674.66339498005</v>
          </cell>
          <cell r="Q242">
            <v>161004.06862142228</v>
          </cell>
        </row>
        <row r="243">
          <cell r="L243">
            <v>263433.86971605686</v>
          </cell>
          <cell r="M243">
            <v>298721.76672982972</v>
          </cell>
          <cell r="N243">
            <v>321236.33988313098</v>
          </cell>
          <cell r="O243">
            <v>343745.33498668723</v>
          </cell>
          <cell r="P243">
            <v>365997.55732266937</v>
          </cell>
          <cell r="Q243">
            <v>388509.81776038872</v>
          </cell>
        </row>
        <row r="244">
          <cell r="L244">
            <v>23732.781055500673</v>
          </cell>
          <cell r="M244">
            <v>26911.87087656129</v>
          </cell>
          <cell r="N244">
            <v>28940.210800282133</v>
          </cell>
          <cell r="O244">
            <v>30968.048196998916</v>
          </cell>
          <cell r="P244">
            <v>32972.752911952266</v>
          </cell>
          <cell r="Q244">
            <v>35000.88448291798</v>
          </cell>
        </row>
        <row r="245">
          <cell r="L245">
            <v>87811.289905352343</v>
          </cell>
          <cell r="M245">
            <v>99573.922243276611</v>
          </cell>
          <cell r="N245">
            <v>107078.77996104371</v>
          </cell>
          <cell r="O245">
            <v>114581.77832889582</v>
          </cell>
          <cell r="P245">
            <v>121999.18577422318</v>
          </cell>
          <cell r="Q245">
            <v>129503.27258679629</v>
          </cell>
        </row>
        <row r="246">
          <cell r="L246">
            <v>427190.05899901065</v>
          </cell>
          <cell r="M246">
            <v>484413.67577810161</v>
          </cell>
          <cell r="N246">
            <v>520923.79440507659</v>
          </cell>
          <cell r="O246">
            <v>557424.86754597863</v>
          </cell>
          <cell r="P246">
            <v>593509.55241513881</v>
          </cell>
          <cell r="Q246">
            <v>630015.9206925215</v>
          </cell>
        </row>
        <row r="247">
          <cell r="L247">
            <v>68825.065060951805</v>
          </cell>
          <cell r="M247">
            <v>78044.425542027588</v>
          </cell>
          <cell r="N247">
            <v>83926.611320818032</v>
          </cell>
          <cell r="O247">
            <v>89807.339771296683</v>
          </cell>
          <cell r="P247">
            <v>95620.983444661382</v>
          </cell>
          <cell r="Q247">
            <v>101502.56500046194</v>
          </cell>
        </row>
        <row r="248">
          <cell r="L248">
            <v>206475.19518285544</v>
          </cell>
          <cell r="M248">
            <v>234133.27662608281</v>
          </cell>
          <cell r="N248">
            <v>251779.83396245408</v>
          </cell>
          <cell r="O248">
            <v>269422.01931389008</v>
          </cell>
          <cell r="P248">
            <v>286862.95033398422</v>
          </cell>
          <cell r="Q248">
            <v>304507.69500138587</v>
          </cell>
        </row>
        <row r="249">
          <cell r="L249">
            <v>156636.35496630453</v>
          </cell>
          <cell r="M249">
            <v>177618.34778530462</v>
          </cell>
          <cell r="N249">
            <v>191005.39128186219</v>
          </cell>
          <cell r="O249">
            <v>204389.11810019301</v>
          </cell>
          <cell r="P249">
            <v>217620.1692188851</v>
          </cell>
          <cell r="Q249">
            <v>231005.83758725878</v>
          </cell>
        </row>
        <row r="250">
          <cell r="L250">
            <v>337005.49098810862</v>
          </cell>
          <cell r="M250">
            <v>382148.56644716929</v>
          </cell>
          <cell r="N250">
            <v>410950.99336400517</v>
          </cell>
          <cell r="O250">
            <v>439746.28439738345</v>
          </cell>
          <cell r="P250">
            <v>468213.09134972095</v>
          </cell>
          <cell r="Q250">
            <v>497012.55965743394</v>
          </cell>
        </row>
        <row r="251">
          <cell r="L251">
            <v>130530.29580525316</v>
          </cell>
          <cell r="M251">
            <v>148015.28982108651</v>
          </cell>
          <cell r="N251">
            <v>159171.15940155109</v>
          </cell>
          <cell r="O251">
            <v>170324.26508349337</v>
          </cell>
          <cell r="P251">
            <v>181350.14101573674</v>
          </cell>
          <cell r="Q251">
            <v>192504.8646560481</v>
          </cell>
        </row>
        <row r="252">
          <cell r="L252">
            <v>740462.76893161971</v>
          </cell>
          <cell r="M252">
            <v>839650.37134871085</v>
          </cell>
          <cell r="N252">
            <v>902934.57696880098</v>
          </cell>
          <cell r="O252">
            <v>966203.10374636459</v>
          </cell>
          <cell r="P252">
            <v>1028749.890852909</v>
          </cell>
          <cell r="Q252">
            <v>1092027.5958670389</v>
          </cell>
        </row>
        <row r="253">
          <cell r="L253">
            <v>733342.93461496918</v>
          </cell>
          <cell r="M253">
            <v>831576.81008574215</v>
          </cell>
          <cell r="N253">
            <v>894252.51372871606</v>
          </cell>
          <cell r="O253">
            <v>956912.6892872646</v>
          </cell>
          <cell r="P253">
            <v>1018858.064979323</v>
          </cell>
          <cell r="Q253">
            <v>1081527.3305221633</v>
          </cell>
        </row>
        <row r="254">
          <cell r="L254">
            <v>4518721.5129673267</v>
          </cell>
          <cell r="M254">
            <v>5124020.2148972685</v>
          </cell>
          <cell r="N254">
            <v>5510216.1363737164</v>
          </cell>
          <cell r="O254">
            <v>5896316.3767085923</v>
          </cell>
          <cell r="P254">
            <v>6278012.1544357101</v>
          </cell>
          <cell r="Q254">
            <v>6664168.4055475816</v>
          </cell>
        </row>
        <row r="255">
          <cell r="L255">
            <v>11295.722962244237</v>
          </cell>
          <cell r="M255">
            <v>11296.593623196361</v>
          </cell>
          <cell r="N255">
            <v>11396.941552219967</v>
          </cell>
          <cell r="O255">
            <v>11397.229421753687</v>
          </cell>
          <cell r="P255">
            <v>11397.479226358328</v>
          </cell>
          <cell r="Q255">
            <v>11497.650527151189</v>
          </cell>
        </row>
        <row r="256">
          <cell r="L256">
            <v>263433.86971605686</v>
          </cell>
          <cell r="M256">
            <v>298721.76672982972</v>
          </cell>
          <cell r="N256">
            <v>321236.33988313098</v>
          </cell>
          <cell r="O256">
            <v>343745.33498668723</v>
          </cell>
          <cell r="P256">
            <v>365997.55732266937</v>
          </cell>
          <cell r="Q256">
            <v>388509.81776038872</v>
          </cell>
        </row>
        <row r="257">
          <cell r="L257">
            <v>246820.92297720653</v>
          </cell>
          <cell r="M257">
            <v>279883.45711623691</v>
          </cell>
          <cell r="N257">
            <v>300978.19232293364</v>
          </cell>
          <cell r="O257">
            <v>322067.70124878822</v>
          </cell>
          <cell r="P257">
            <v>342916.63028430293</v>
          </cell>
          <cell r="Q257">
            <v>364009.19862234633</v>
          </cell>
        </row>
        <row r="258">
          <cell r="L258">
            <v>35599.171583250944</v>
          </cell>
          <cell r="M258">
            <v>40367.806314841873</v>
          </cell>
          <cell r="N258">
            <v>43410.316200423127</v>
          </cell>
          <cell r="O258">
            <v>46452.072295498307</v>
          </cell>
          <cell r="P258">
            <v>49459.129367928319</v>
          </cell>
          <cell r="Q258">
            <v>52501.326724376879</v>
          </cell>
        </row>
        <row r="259">
          <cell r="L259">
            <v>536360.85185431363</v>
          </cell>
          <cell r="M259">
            <v>608208.28181028343</v>
          </cell>
          <cell r="N259">
            <v>654048.76408637431</v>
          </cell>
          <cell r="O259">
            <v>699877.8892521736</v>
          </cell>
          <cell r="P259">
            <v>745184.21581011906</v>
          </cell>
          <cell r="Q259">
            <v>791019.98931394401</v>
          </cell>
        </row>
        <row r="260">
          <cell r="L260">
            <v>11295.722962244237</v>
          </cell>
          <cell r="M260">
            <v>11296.593623196361</v>
          </cell>
          <cell r="N260">
            <v>11396.941552219967</v>
          </cell>
          <cell r="O260">
            <v>11397.229421753687</v>
          </cell>
          <cell r="P260">
            <v>11397.479226358328</v>
          </cell>
          <cell r="Q260">
            <v>11497.650527151189</v>
          </cell>
        </row>
        <row r="261">
          <cell r="L261">
            <v>249194.2010827559</v>
          </cell>
          <cell r="M261">
            <v>282574.64420389221</v>
          </cell>
          <cell r="N261">
            <v>303872.21340296103</v>
          </cell>
          <cell r="O261">
            <v>325164.50606848713</v>
          </cell>
          <cell r="P261">
            <v>346213.90557549719</v>
          </cell>
          <cell r="Q261">
            <v>367509.28707063704</v>
          </cell>
        </row>
        <row r="262">
          <cell r="L262">
            <v>3348695.4069311395</v>
          </cell>
          <cell r="M262">
            <v>3797264.9806827926</v>
          </cell>
          <cell r="N262">
            <v>4083463.7439198024</v>
          </cell>
          <cell r="O262">
            <v>4369591.6005965406</v>
          </cell>
          <cell r="P262">
            <v>4652455.435876458</v>
          </cell>
          <cell r="Q262">
            <v>4938624.8005397189</v>
          </cell>
        </row>
        <row r="263">
          <cell r="L263">
            <v>2361411.7150223083</v>
          </cell>
          <cell r="M263">
            <v>2677731.1522178389</v>
          </cell>
          <cell r="N263">
            <v>2879550.974628062</v>
          </cell>
          <cell r="O263">
            <v>3081320.7956013819</v>
          </cell>
          <cell r="P263">
            <v>3280788.914739239</v>
          </cell>
          <cell r="Q263">
            <v>3482588.0060503264</v>
          </cell>
        </row>
        <row r="264">
          <cell r="L264">
            <v>52212.118322101378</v>
          </cell>
          <cell r="M264">
            <v>59206.11592843473</v>
          </cell>
          <cell r="N264">
            <v>63668.46376062058</v>
          </cell>
          <cell r="O264">
            <v>68129.706033397495</v>
          </cell>
          <cell r="P264">
            <v>72540.056406294854</v>
          </cell>
          <cell r="Q264">
            <v>77001.945862419409</v>
          </cell>
        </row>
        <row r="265">
          <cell r="L265">
            <v>218341.58571060587</v>
          </cell>
          <cell r="M265">
            <v>247589.2120643635</v>
          </cell>
          <cell r="N265">
            <v>266249.93936259521</v>
          </cell>
          <cell r="O265">
            <v>284906.04341238964</v>
          </cell>
          <cell r="P265">
            <v>303349.32678996038</v>
          </cell>
          <cell r="Q265">
            <v>322008.13724284491</v>
          </cell>
        </row>
        <row r="266">
          <cell r="L266">
            <v>730969.65650941979</v>
          </cell>
          <cell r="M266">
            <v>828885.62299808685</v>
          </cell>
          <cell r="N266">
            <v>891358.49264868861</v>
          </cell>
          <cell r="O266">
            <v>953815.88446756557</v>
          </cell>
          <cell r="P266">
            <v>1015560.7896881287</v>
          </cell>
          <cell r="Q266">
            <v>1078027.2420738724</v>
          </cell>
        </row>
        <row r="267">
          <cell r="L267">
            <v>135276.85201635305</v>
          </cell>
          <cell r="M267">
            <v>153397.66399639848</v>
          </cell>
          <cell r="N267">
            <v>164959.20156160725</v>
          </cell>
          <cell r="O267">
            <v>176517.87472289283</v>
          </cell>
          <cell r="P267">
            <v>187944.69159812687</v>
          </cell>
          <cell r="Q267">
            <v>199505.04155263133</v>
          </cell>
        </row>
        <row r="268">
          <cell r="L268">
            <v>159009.6330718539</v>
          </cell>
          <cell r="M268">
            <v>180309.53487295995</v>
          </cell>
          <cell r="N268">
            <v>193899.41236188952</v>
          </cell>
          <cell r="O268">
            <v>207485.92291989195</v>
          </cell>
          <cell r="P268">
            <v>220917.44451007934</v>
          </cell>
          <cell r="Q268">
            <v>234505.92603554955</v>
          </cell>
        </row>
        <row r="269">
          <cell r="L269">
            <v>517374.62700991391</v>
          </cell>
          <cell r="M269">
            <v>586678.78510903532</v>
          </cell>
          <cell r="N269">
            <v>630896.5954461497</v>
          </cell>
          <cell r="O269">
            <v>675103.45069457556</v>
          </cell>
          <cell r="P269">
            <v>718806.01348055853</v>
          </cell>
          <cell r="Q269">
            <v>763019.28172761085</v>
          </cell>
        </row>
        <row r="270">
          <cell r="L270">
            <v>132903.57391080371</v>
          </cell>
          <cell r="M270">
            <v>150706.47690874321</v>
          </cell>
          <cell r="N270">
            <v>162065.18048157991</v>
          </cell>
          <cell r="O270">
            <v>173421.06990319391</v>
          </cell>
          <cell r="P270">
            <v>184647.41630693266</v>
          </cell>
          <cell r="Q270">
            <v>196004.95310434062</v>
          </cell>
        </row>
        <row r="271">
          <cell r="L271">
            <v>75944.899377601949</v>
          </cell>
          <cell r="M271">
            <v>86117.98680499589</v>
          </cell>
          <cell r="N271">
            <v>92608.674560902567</v>
          </cell>
          <cell r="O271">
            <v>99097.754230396269</v>
          </cell>
          <cell r="P271">
            <v>105512.80931824696</v>
          </cell>
          <cell r="Q271">
            <v>112002.83034533722</v>
          </cell>
        </row>
        <row r="272">
          <cell r="L272">
            <v>64078.508849851663</v>
          </cell>
          <cell r="M272">
            <v>72662.051366715328</v>
          </cell>
          <cell r="N272">
            <v>78138.569160761574</v>
          </cell>
          <cell r="O272">
            <v>83613.730131896882</v>
          </cell>
          <cell r="P272">
            <v>89026.432862270929</v>
          </cell>
          <cell r="Q272">
            <v>94502.388103878329</v>
          </cell>
        </row>
        <row r="273">
          <cell r="L273">
            <v>533987.57374876423</v>
          </cell>
          <cell r="M273">
            <v>605517.09472262801</v>
          </cell>
          <cell r="N273">
            <v>651154.74300634698</v>
          </cell>
          <cell r="O273">
            <v>696781.08443247457</v>
          </cell>
          <cell r="P273">
            <v>741886.94051892485</v>
          </cell>
          <cell r="Q273">
            <v>787519.90086565318</v>
          </cell>
        </row>
        <row r="274">
          <cell r="L274">
            <v>71198.343166501887</v>
          </cell>
          <cell r="M274">
            <v>80735.612629683746</v>
          </cell>
          <cell r="N274">
            <v>86820.632400846254</v>
          </cell>
          <cell r="O274">
            <v>92904.144590996613</v>
          </cell>
          <cell r="P274">
            <v>98918.258735856638</v>
          </cell>
          <cell r="Q274">
            <v>105002.65344875376</v>
          </cell>
        </row>
        <row r="275">
          <cell r="L275">
            <v>151889.7987552034</v>
          </cell>
          <cell r="M275">
            <v>172235.97360999123</v>
          </cell>
          <cell r="N275">
            <v>185217.34912180455</v>
          </cell>
          <cell r="O275">
            <v>198195.5084607919</v>
          </cell>
          <cell r="P275">
            <v>211025.61863649322</v>
          </cell>
          <cell r="Q275">
            <v>224005.66069067371</v>
          </cell>
        </row>
        <row r="276">
          <cell r="L276">
            <v>123410.46148860267</v>
          </cell>
          <cell r="M276">
            <v>139941.72855811776</v>
          </cell>
          <cell r="N276">
            <v>150489.09616146606</v>
          </cell>
          <cell r="O276">
            <v>161033.85062439332</v>
          </cell>
          <cell r="P276">
            <v>171458.31514215065</v>
          </cell>
          <cell r="Q276">
            <v>182004.59931117226</v>
          </cell>
        </row>
        <row r="277">
          <cell r="L277">
            <v>272926.98213825666</v>
          </cell>
          <cell r="M277">
            <v>309486.51508045365</v>
          </cell>
          <cell r="N277">
            <v>332812.42420324328</v>
          </cell>
          <cell r="O277">
            <v>356132.55426548625</v>
          </cell>
          <cell r="P277">
            <v>379186.65848744963</v>
          </cell>
          <cell r="Q277">
            <v>402510.17155355524</v>
          </cell>
        </row>
        <row r="278">
          <cell r="L278">
            <v>118663.90527750313</v>
          </cell>
          <cell r="M278">
            <v>134559.3543828062</v>
          </cell>
          <cell r="N278">
            <v>144701.0540014104</v>
          </cell>
          <cell r="O278">
            <v>154840.24098499431</v>
          </cell>
          <cell r="P278">
            <v>164863.76455976104</v>
          </cell>
          <cell r="Q278">
            <v>175004.42241458956</v>
          </cell>
        </row>
        <row r="279">
          <cell r="L279">
            <v>287166.65077155764</v>
          </cell>
          <cell r="M279">
            <v>325633.6376063911</v>
          </cell>
          <cell r="N279">
            <v>350176.55068341328</v>
          </cell>
          <cell r="O279">
            <v>374713.38318368635</v>
          </cell>
          <cell r="P279">
            <v>398970.31023462181</v>
          </cell>
          <cell r="Q279">
            <v>423510.70224330691</v>
          </cell>
        </row>
        <row r="280">
          <cell r="L280">
            <v>348871.88151585899</v>
          </cell>
          <cell r="M280">
            <v>395604.50188544998</v>
          </cell>
          <cell r="N280">
            <v>425421.09876414627</v>
          </cell>
          <cell r="O280">
            <v>455230.30849588296</v>
          </cell>
          <cell r="P280">
            <v>484699.46780569712</v>
          </cell>
          <cell r="Q280">
            <v>514513.00189889298</v>
          </cell>
        </row>
        <row r="281">
          <cell r="L281">
            <v>692997.20682061813</v>
          </cell>
          <cell r="M281">
            <v>785826.62959558796</v>
          </cell>
          <cell r="N281">
            <v>845054.15536823648</v>
          </cell>
          <cell r="O281">
            <v>904267.00735236646</v>
          </cell>
          <cell r="P281">
            <v>962804.38502900407</v>
          </cell>
          <cell r="Q281">
            <v>1022025.8269012027</v>
          </cell>
        </row>
        <row r="282">
          <cell r="L282">
            <v>11295.722962244237</v>
          </cell>
          <cell r="M282">
            <v>11296.593623196361</v>
          </cell>
          <cell r="N282">
            <v>11396.941552219967</v>
          </cell>
          <cell r="O282">
            <v>11397.229421753687</v>
          </cell>
          <cell r="P282">
            <v>11397.479226358328</v>
          </cell>
          <cell r="Q282">
            <v>11497.650527151189</v>
          </cell>
        </row>
        <row r="283">
          <cell r="L283">
            <v>118663.90527750313</v>
          </cell>
          <cell r="M283">
            <v>134559.3543828062</v>
          </cell>
          <cell r="N283">
            <v>144701.0540014104</v>
          </cell>
          <cell r="O283">
            <v>154840.24098499431</v>
          </cell>
          <cell r="P283">
            <v>164863.76455976104</v>
          </cell>
          <cell r="Q283">
            <v>175004.42241458956</v>
          </cell>
        </row>
        <row r="284">
          <cell r="L284">
            <v>206475.19518285544</v>
          </cell>
          <cell r="M284">
            <v>234133.27662608281</v>
          </cell>
          <cell r="N284">
            <v>251779.83396245408</v>
          </cell>
          <cell r="O284">
            <v>269422.01931389008</v>
          </cell>
          <cell r="P284">
            <v>286862.95033398422</v>
          </cell>
          <cell r="Q284">
            <v>304507.69500138587</v>
          </cell>
        </row>
        <row r="285">
          <cell r="L285">
            <v>135276.85201635305</v>
          </cell>
          <cell r="M285">
            <v>153397.66399639848</v>
          </cell>
          <cell r="N285">
            <v>164959.20156160725</v>
          </cell>
          <cell r="O285">
            <v>176517.87472289283</v>
          </cell>
          <cell r="P285">
            <v>187944.69159812687</v>
          </cell>
          <cell r="Q285">
            <v>199505.04155263133</v>
          </cell>
        </row>
        <row r="286">
          <cell r="L286">
            <v>588572.97017641505</v>
          </cell>
          <cell r="M286">
            <v>667414.39773871819</v>
          </cell>
          <cell r="N286">
            <v>717717.227846995</v>
          </cell>
          <cell r="O286">
            <v>768007.59528557106</v>
          </cell>
          <cell r="P286">
            <v>817724.2722164141</v>
          </cell>
          <cell r="Q286">
            <v>868021.93517636356</v>
          </cell>
        </row>
        <row r="287">
          <cell r="L287">
            <v>1879178.6915768946</v>
          </cell>
          <cell r="M287">
            <v>2130901.3125531445</v>
          </cell>
          <cell r="N287">
            <v>2291506.7281181053</v>
          </cell>
          <cell r="O287">
            <v>2452072.3532330655</v>
          </cell>
          <cell r="P287">
            <v>2610806.3159504659</v>
          </cell>
          <cell r="Q287">
            <v>2771395.2339942609</v>
          </cell>
        </row>
        <row r="288">
          <cell r="L288">
            <v>52212.118322101378</v>
          </cell>
          <cell r="M288">
            <v>59206.11592843473</v>
          </cell>
          <cell r="N288">
            <v>63668.46376062058</v>
          </cell>
          <cell r="O288">
            <v>68129.706033397495</v>
          </cell>
          <cell r="P288">
            <v>72540.056406294854</v>
          </cell>
          <cell r="Q288">
            <v>77001.945862419409</v>
          </cell>
        </row>
        <row r="289">
          <cell r="L289">
            <v>220714.86381615521</v>
          </cell>
          <cell r="M289">
            <v>250280.39915201886</v>
          </cell>
          <cell r="N289">
            <v>269143.96044262254</v>
          </cell>
          <cell r="O289">
            <v>288002.84823208861</v>
          </cell>
          <cell r="P289">
            <v>306646.60208115465</v>
          </cell>
          <cell r="Q289">
            <v>325508.22569113568</v>
          </cell>
        </row>
        <row r="290">
          <cell r="L290">
            <v>182742.41412735466</v>
          </cell>
          <cell r="M290">
            <v>207221.40574952136</v>
          </cell>
          <cell r="N290">
            <v>222839.6231621718</v>
          </cell>
          <cell r="O290">
            <v>238453.97111689101</v>
          </cell>
          <cell r="P290">
            <v>253890.19742203178</v>
          </cell>
          <cell r="Q290">
            <v>269506.81051846768</v>
          </cell>
        </row>
        <row r="291">
          <cell r="L291">
            <v>135276.85201635305</v>
          </cell>
          <cell r="M291">
            <v>153397.66399639848</v>
          </cell>
          <cell r="N291">
            <v>164959.20156160725</v>
          </cell>
          <cell r="O291">
            <v>176517.87472289283</v>
          </cell>
          <cell r="P291">
            <v>187944.69159812687</v>
          </cell>
          <cell r="Q291">
            <v>199505.04155263133</v>
          </cell>
        </row>
        <row r="292">
          <cell r="L292">
            <v>66451.786955401723</v>
          </cell>
          <cell r="M292">
            <v>75353.238454371443</v>
          </cell>
          <cell r="N292">
            <v>81032.590240789796</v>
          </cell>
          <cell r="O292">
            <v>86710.534951596783</v>
          </cell>
          <cell r="P292">
            <v>92323.708153466141</v>
          </cell>
          <cell r="Q292">
            <v>98002.476552170105</v>
          </cell>
        </row>
        <row r="293">
          <cell r="L293">
            <v>132903.57391080371</v>
          </cell>
          <cell r="M293">
            <v>150706.47690874321</v>
          </cell>
          <cell r="N293">
            <v>162065.18048157991</v>
          </cell>
          <cell r="O293">
            <v>173421.06990319391</v>
          </cell>
          <cell r="P293">
            <v>184647.41630693266</v>
          </cell>
          <cell r="Q293">
            <v>196004.95310434062</v>
          </cell>
        </row>
        <row r="294">
          <cell r="L294">
            <v>52212.118322101378</v>
          </cell>
          <cell r="M294">
            <v>59206.11592843473</v>
          </cell>
          <cell r="N294">
            <v>63668.46376062058</v>
          </cell>
          <cell r="O294">
            <v>68129.706033397495</v>
          </cell>
          <cell r="P294">
            <v>72540.056406294854</v>
          </cell>
          <cell r="Q294">
            <v>77001.945862419409</v>
          </cell>
        </row>
        <row r="295">
          <cell r="L295">
            <v>1727746.4608404425</v>
          </cell>
          <cell r="M295">
            <v>1959184.1998136544</v>
          </cell>
          <cell r="N295">
            <v>2106847.3462605309</v>
          </cell>
          <cell r="O295">
            <v>2254473.9087415128</v>
          </cell>
          <cell r="P295">
            <v>2400416.4119901159</v>
          </cell>
          <cell r="Q295">
            <v>2548064.3903564191</v>
          </cell>
        </row>
        <row r="296">
          <cell r="L296">
            <v>151889.79875520457</v>
          </cell>
          <cell r="M296">
            <v>172235.97360999259</v>
          </cell>
          <cell r="N296">
            <v>185217.34912180601</v>
          </cell>
          <cell r="O296">
            <v>198195.50846079347</v>
          </cell>
          <cell r="P296">
            <v>211025.61863649491</v>
          </cell>
          <cell r="Q296">
            <v>224005.66069067549</v>
          </cell>
        </row>
        <row r="297">
          <cell r="L297">
            <v>42719.005899901073</v>
          </cell>
          <cell r="M297">
            <v>48441.367577810168</v>
          </cell>
          <cell r="N297">
            <v>52092.37944050767</v>
          </cell>
          <cell r="O297">
            <v>55742.48675459787</v>
          </cell>
          <cell r="P297">
            <v>59350.95524151389</v>
          </cell>
          <cell r="Q297">
            <v>63001.592069252147</v>
          </cell>
        </row>
        <row r="298">
          <cell r="L298">
            <v>87811.289905352343</v>
          </cell>
          <cell r="M298">
            <v>99573.922243276611</v>
          </cell>
          <cell r="N298">
            <v>107078.77996104371</v>
          </cell>
          <cell r="O298">
            <v>114581.77832889582</v>
          </cell>
          <cell r="P298">
            <v>121999.18577422318</v>
          </cell>
          <cell r="Q298">
            <v>129503.27258679629</v>
          </cell>
        </row>
        <row r="299">
          <cell r="L299">
            <v>140023.4082274542</v>
          </cell>
          <cell r="M299">
            <v>158780.0381717119</v>
          </cell>
          <cell r="N299">
            <v>170747.24372166485</v>
          </cell>
          <cell r="O299">
            <v>182711.48436229394</v>
          </cell>
          <cell r="P299">
            <v>194539.24218051872</v>
          </cell>
          <cell r="Q299">
            <v>206505.21844921639</v>
          </cell>
        </row>
        <row r="300">
          <cell r="L300">
            <v>391590.88741576066</v>
          </cell>
          <cell r="M300">
            <v>444045.86946326087</v>
          </cell>
          <cell r="N300">
            <v>477513.4782046547</v>
          </cell>
          <cell r="O300">
            <v>510972.79525048163</v>
          </cell>
          <cell r="P300">
            <v>544050.42304721195</v>
          </cell>
          <cell r="Q300">
            <v>577514.59396814601</v>
          </cell>
        </row>
        <row r="301">
          <cell r="L301">
            <v>415323.66847126023</v>
          </cell>
          <cell r="M301">
            <v>470957.74033982091</v>
          </cell>
          <cell r="N301">
            <v>506453.6890049355</v>
          </cell>
          <cell r="O301">
            <v>541940.84344747919</v>
          </cell>
          <cell r="P301">
            <v>577023.17595916265</v>
          </cell>
          <cell r="Q301">
            <v>612515.47845106246</v>
          </cell>
        </row>
        <row r="302">
          <cell r="L302">
            <v>45092.28400545114</v>
          </cell>
          <cell r="M302">
            <v>51132.554665466305</v>
          </cell>
          <cell r="N302">
            <v>54986.400520535884</v>
          </cell>
          <cell r="O302">
            <v>58839.291574297771</v>
          </cell>
          <cell r="P302">
            <v>62648.230532709131</v>
          </cell>
          <cell r="Q302">
            <v>66501.680517543966</v>
          </cell>
        </row>
        <row r="303">
          <cell r="L303">
            <v>244447.64487165597</v>
          </cell>
          <cell r="M303">
            <v>277192.27002858021</v>
          </cell>
          <cell r="N303">
            <v>298084.17124290485</v>
          </cell>
          <cell r="O303">
            <v>318970.89642908762</v>
          </cell>
          <cell r="P303">
            <v>339619.35499310703</v>
          </cell>
          <cell r="Q303">
            <v>360509.11017405376</v>
          </cell>
        </row>
        <row r="304">
          <cell r="L304">
            <v>548227.24238206388</v>
          </cell>
          <cell r="M304">
            <v>621664.217248564</v>
          </cell>
          <cell r="N304">
            <v>668518.86948651541</v>
          </cell>
          <cell r="O304">
            <v>715361.91335067304</v>
          </cell>
          <cell r="P304">
            <v>761670.59226609522</v>
          </cell>
          <cell r="Q304">
            <v>808520.43155540305</v>
          </cell>
        </row>
        <row r="305">
          <cell r="L305">
            <v>697743.76303171797</v>
          </cell>
          <cell r="M305">
            <v>791209.00377089996</v>
          </cell>
          <cell r="N305">
            <v>850842.19752829254</v>
          </cell>
          <cell r="O305">
            <v>910460.61699176591</v>
          </cell>
          <cell r="P305">
            <v>969398.93561139423</v>
          </cell>
          <cell r="Q305">
            <v>1029026.003797786</v>
          </cell>
        </row>
        <row r="306">
          <cell r="L306">
            <v>389217.6093102101</v>
          </cell>
          <cell r="M306">
            <v>441354.68237560417</v>
          </cell>
          <cell r="N306">
            <v>474619.45712462586</v>
          </cell>
          <cell r="O306">
            <v>507875.99043078109</v>
          </cell>
          <cell r="P306">
            <v>540753.147756016</v>
          </cell>
          <cell r="Q306">
            <v>574014.50551985356</v>
          </cell>
        </row>
        <row r="307">
          <cell r="L307">
            <v>270553.70403270732</v>
          </cell>
          <cell r="M307">
            <v>306795.32799279835</v>
          </cell>
          <cell r="N307">
            <v>329918.40312321595</v>
          </cell>
          <cell r="O307">
            <v>353035.74944578722</v>
          </cell>
          <cell r="P307">
            <v>375889.38319625537</v>
          </cell>
          <cell r="Q307">
            <v>399010.08310526446</v>
          </cell>
        </row>
        <row r="308">
          <cell r="L308">
            <v>500761.68027106236</v>
          </cell>
          <cell r="M308">
            <v>567840.47549544112</v>
          </cell>
          <cell r="N308">
            <v>610638.44788595079</v>
          </cell>
          <cell r="O308">
            <v>653425.8169566748</v>
          </cell>
          <cell r="P308">
            <v>695725.08644219034</v>
          </cell>
          <cell r="Q308">
            <v>738518.66258956667</v>
          </cell>
        </row>
        <row r="309">
          <cell r="L309">
            <v>11295.722962244237</v>
          </cell>
          <cell r="M309">
            <v>11296.593623196361</v>
          </cell>
          <cell r="N309">
            <v>11396.941552219967</v>
          </cell>
          <cell r="O309">
            <v>11397.229421753687</v>
          </cell>
          <cell r="P309">
            <v>11397.479226358328</v>
          </cell>
          <cell r="Q309">
            <v>11497.650527151189</v>
          </cell>
        </row>
        <row r="310">
          <cell r="L310">
            <v>287166.65077155764</v>
          </cell>
          <cell r="M310">
            <v>325633.6376063911</v>
          </cell>
          <cell r="N310">
            <v>350176.55068341328</v>
          </cell>
          <cell r="O310">
            <v>374713.38318368635</v>
          </cell>
          <cell r="P310">
            <v>398970.31023462181</v>
          </cell>
          <cell r="Q310">
            <v>423510.70224330691</v>
          </cell>
        </row>
        <row r="311">
          <cell r="L311">
            <v>33225.893477700862</v>
          </cell>
          <cell r="M311">
            <v>37676.619227185722</v>
          </cell>
          <cell r="N311">
            <v>40516.295120394898</v>
          </cell>
          <cell r="O311">
            <v>43355.267475798391</v>
          </cell>
          <cell r="P311">
            <v>46161.854076733071</v>
          </cell>
          <cell r="Q311">
            <v>49001.238276085052</v>
          </cell>
        </row>
        <row r="312">
          <cell r="L312">
            <v>282420.09456045652</v>
          </cell>
          <cell r="M312">
            <v>320251.26343107776</v>
          </cell>
          <cell r="N312">
            <v>344388.50852335565</v>
          </cell>
          <cell r="O312">
            <v>368519.77354428521</v>
          </cell>
          <cell r="P312">
            <v>392375.75965223002</v>
          </cell>
          <cell r="Q312">
            <v>416510.52534672181</v>
          </cell>
        </row>
        <row r="313">
          <cell r="L313">
            <v>106797.51474975274</v>
          </cell>
          <cell r="M313">
            <v>121103.41894452547</v>
          </cell>
          <cell r="N313">
            <v>130230.94860126922</v>
          </cell>
          <cell r="O313">
            <v>139356.21688649475</v>
          </cell>
          <cell r="P313">
            <v>148377.38810378479</v>
          </cell>
          <cell r="Q313">
            <v>157503.98017313046</v>
          </cell>
        </row>
        <row r="314">
          <cell r="L314">
            <v>135276.85201635305</v>
          </cell>
          <cell r="M314">
            <v>153397.66399639848</v>
          </cell>
          <cell r="N314">
            <v>164959.20156160725</v>
          </cell>
          <cell r="O314">
            <v>176517.87472289283</v>
          </cell>
          <cell r="P314">
            <v>187944.69159812687</v>
          </cell>
          <cell r="Q314">
            <v>199505.04155263133</v>
          </cell>
        </row>
        <row r="315">
          <cell r="L315">
            <v>320617.53101366397</v>
          </cell>
          <cell r="M315">
            <v>363565.38136948581</v>
          </cell>
          <cell r="N315">
            <v>390967.19900219399</v>
          </cell>
          <cell r="O315">
            <v>418362.2277563914</v>
          </cell>
          <cell r="P315">
            <v>445444.74600895919</v>
          </cell>
          <cell r="Q315">
            <v>472843.74890428892</v>
          </cell>
        </row>
        <row r="316">
          <cell r="L316">
            <v>239701.0886605561</v>
          </cell>
          <cell r="M316">
            <v>271809.89585326827</v>
          </cell>
          <cell r="N316">
            <v>292296.12908284873</v>
          </cell>
          <cell r="O316">
            <v>312777.28678968817</v>
          </cell>
          <cell r="P316">
            <v>333024.80441071693</v>
          </cell>
          <cell r="Q316">
            <v>353508.93327747053</v>
          </cell>
        </row>
        <row r="317">
          <cell r="L317">
            <v>40345.727794351107</v>
          </cell>
          <cell r="M317">
            <v>45750.180490154155</v>
          </cell>
          <cell r="N317">
            <v>49198.358360479579</v>
          </cell>
          <cell r="O317">
            <v>52645.681934898115</v>
          </cell>
          <cell r="P317">
            <v>56053.679950318801</v>
          </cell>
          <cell r="Q317">
            <v>59501.50362096051</v>
          </cell>
        </row>
        <row r="318">
          <cell r="L318">
            <v>294286.48508820817</v>
          </cell>
          <cell r="M318">
            <v>333707.19886935985</v>
          </cell>
          <cell r="N318">
            <v>358858.61392349825</v>
          </cell>
          <cell r="O318">
            <v>384003.79764278635</v>
          </cell>
          <cell r="P318">
            <v>408862.13610820792</v>
          </cell>
          <cell r="Q318">
            <v>434010.96758818271</v>
          </cell>
        </row>
        <row r="319">
          <cell r="L319">
            <v>239701.0886605561</v>
          </cell>
          <cell r="M319">
            <v>271809.89585326827</v>
          </cell>
          <cell r="N319">
            <v>292296.12908284873</v>
          </cell>
          <cell r="O319">
            <v>312777.28678968817</v>
          </cell>
          <cell r="P319">
            <v>333024.80441071693</v>
          </cell>
          <cell r="Q319">
            <v>353508.93327747053</v>
          </cell>
        </row>
        <row r="320">
          <cell r="L320">
            <v>249194.2010827559</v>
          </cell>
          <cell r="M320">
            <v>282574.64420389221</v>
          </cell>
          <cell r="N320">
            <v>303872.21340296103</v>
          </cell>
          <cell r="O320">
            <v>325164.50606848713</v>
          </cell>
          <cell r="P320">
            <v>346213.90557549719</v>
          </cell>
          <cell r="Q320">
            <v>367509.28707063704</v>
          </cell>
        </row>
        <row r="321">
          <cell r="L321">
            <v>73571.621272051969</v>
          </cell>
          <cell r="M321">
            <v>83426.799717339876</v>
          </cell>
          <cell r="N321">
            <v>89714.653480874476</v>
          </cell>
          <cell r="O321">
            <v>96000.949410696514</v>
          </cell>
          <cell r="P321">
            <v>102215.53402705188</v>
          </cell>
          <cell r="Q321">
            <v>108502.74189704558</v>
          </cell>
        </row>
        <row r="322">
          <cell r="L322">
            <v>73571.621272051969</v>
          </cell>
          <cell r="M322">
            <v>83426.799717339876</v>
          </cell>
          <cell r="N322">
            <v>89714.653480874476</v>
          </cell>
          <cell r="O322">
            <v>96000.949410696514</v>
          </cell>
          <cell r="P322">
            <v>102215.53402705188</v>
          </cell>
          <cell r="Q322">
            <v>108502.74189704558</v>
          </cell>
        </row>
        <row r="323">
          <cell r="L323">
            <v>412950.39036571089</v>
          </cell>
          <cell r="M323">
            <v>468266.55325216561</v>
          </cell>
          <cell r="N323">
            <v>503559.66792490816</v>
          </cell>
          <cell r="O323">
            <v>538844.03862778016</v>
          </cell>
          <cell r="P323">
            <v>573725.90066796844</v>
          </cell>
          <cell r="Q323">
            <v>609015.39000277175</v>
          </cell>
        </row>
        <row r="324">
          <cell r="L324">
            <v>258687.31350495695</v>
          </cell>
          <cell r="M324">
            <v>293339.39255451766</v>
          </cell>
          <cell r="N324">
            <v>315448.29772307485</v>
          </cell>
          <cell r="O324">
            <v>337551.72534728778</v>
          </cell>
          <cell r="P324">
            <v>359403.00674027926</v>
          </cell>
          <cell r="Q324">
            <v>381509.64086380543</v>
          </cell>
        </row>
        <row r="325">
          <cell r="L325">
            <v>68825.065060951805</v>
          </cell>
          <cell r="M325">
            <v>78044.425542027588</v>
          </cell>
          <cell r="N325">
            <v>83926.611320818032</v>
          </cell>
          <cell r="O325">
            <v>89807.339771296683</v>
          </cell>
          <cell r="P325">
            <v>95620.983444661382</v>
          </cell>
          <cell r="Q325">
            <v>101502.56500046194</v>
          </cell>
        </row>
        <row r="326">
          <cell r="L326">
            <v>327512.37856590876</v>
          </cell>
          <cell r="M326">
            <v>371383.81809654523</v>
          </cell>
          <cell r="N326">
            <v>399374.90904389281</v>
          </cell>
          <cell r="O326">
            <v>427359.06511858443</v>
          </cell>
          <cell r="P326">
            <v>455023.99018494057</v>
          </cell>
          <cell r="Q326">
            <v>483012.20586426737</v>
          </cell>
        </row>
        <row r="327">
          <cell r="L327">
            <v>106797.51474975285</v>
          </cell>
          <cell r="M327">
            <v>121103.41894452561</v>
          </cell>
          <cell r="N327">
            <v>130230.94860126937</v>
          </cell>
          <cell r="O327">
            <v>139356.21688649489</v>
          </cell>
          <cell r="P327">
            <v>148377.38810378496</v>
          </cell>
          <cell r="Q327">
            <v>157503.98017313064</v>
          </cell>
        </row>
        <row r="328">
          <cell r="L328">
            <v>168502.74549405492</v>
          </cell>
          <cell r="M328">
            <v>191074.28322358534</v>
          </cell>
          <cell r="N328">
            <v>205475.49668200332</v>
          </cell>
          <cell r="O328">
            <v>219873.14219869251</v>
          </cell>
          <cell r="P328">
            <v>234106.54567486132</v>
          </cell>
          <cell r="Q328">
            <v>248506.27982871787</v>
          </cell>
        </row>
        <row r="329">
          <cell r="L329">
            <v>213595.02949950594</v>
          </cell>
          <cell r="M329">
            <v>242206.83788905147</v>
          </cell>
          <cell r="N329">
            <v>260461.89720253902</v>
          </cell>
          <cell r="O329">
            <v>278712.43377299013</v>
          </cell>
          <cell r="P329">
            <v>296754.77620757022</v>
          </cell>
          <cell r="Q329">
            <v>315007.96034626162</v>
          </cell>
        </row>
        <row r="330">
          <cell r="L330">
            <v>431936.61521011178</v>
          </cell>
          <cell r="M330">
            <v>489796.049953415</v>
          </cell>
          <cell r="N330">
            <v>526711.83656513423</v>
          </cell>
          <cell r="O330">
            <v>563618.47718537971</v>
          </cell>
          <cell r="P330">
            <v>600104.1029975306</v>
          </cell>
          <cell r="Q330">
            <v>637016.09758910653</v>
          </cell>
        </row>
        <row r="331">
          <cell r="L331">
            <v>140023.4082274542</v>
          </cell>
          <cell r="M331">
            <v>158780.0381717119</v>
          </cell>
          <cell r="N331">
            <v>170747.24372166485</v>
          </cell>
          <cell r="O331">
            <v>182711.48436229394</v>
          </cell>
          <cell r="P331">
            <v>194539.24218051872</v>
          </cell>
          <cell r="Q331">
            <v>206505.21844921639</v>
          </cell>
        </row>
        <row r="332">
          <cell r="L332">
            <v>61705.230744301582</v>
          </cell>
          <cell r="M332">
            <v>69970.864279059169</v>
          </cell>
          <cell r="N332">
            <v>75244.548080733337</v>
          </cell>
          <cell r="O332">
            <v>80516.925312196981</v>
          </cell>
          <cell r="P332">
            <v>85729.157571075659</v>
          </cell>
          <cell r="Q332">
            <v>91002.29965558651</v>
          </cell>
        </row>
        <row r="333">
          <cell r="L333">
            <v>275300.26024380722</v>
          </cell>
          <cell r="M333">
            <v>312177.70216811035</v>
          </cell>
          <cell r="N333">
            <v>335706.44528327213</v>
          </cell>
          <cell r="O333">
            <v>359229.35908518673</v>
          </cell>
          <cell r="P333">
            <v>382483.93377864553</v>
          </cell>
          <cell r="Q333">
            <v>406010.26000184775</v>
          </cell>
        </row>
        <row r="334">
          <cell r="L334">
            <v>59331.9526387515</v>
          </cell>
          <cell r="M334">
            <v>67279.677191403025</v>
          </cell>
          <cell r="N334">
            <v>72350.527000705115</v>
          </cell>
          <cell r="O334">
            <v>77420.120492497066</v>
          </cell>
          <cell r="P334">
            <v>82431.882279880418</v>
          </cell>
          <cell r="Q334">
            <v>87502.211207294691</v>
          </cell>
        </row>
        <row r="335">
          <cell r="L335">
            <v>94931.124222002443</v>
          </cell>
          <cell r="M335">
            <v>107647.48350624488</v>
          </cell>
          <cell r="N335">
            <v>115760.84320112824</v>
          </cell>
          <cell r="O335">
            <v>123872.19278799536</v>
          </cell>
          <cell r="P335">
            <v>131891.01164780874</v>
          </cell>
          <cell r="Q335">
            <v>140003.53793167157</v>
          </cell>
        </row>
        <row r="336">
          <cell r="L336">
            <v>159009.6330718539</v>
          </cell>
          <cell r="M336">
            <v>180309.53487295995</v>
          </cell>
          <cell r="N336">
            <v>193899.41236188952</v>
          </cell>
          <cell r="O336">
            <v>207485.92291989195</v>
          </cell>
          <cell r="P336">
            <v>220917.44451007934</v>
          </cell>
          <cell r="Q336">
            <v>234505.92603554955</v>
          </cell>
        </row>
        <row r="337">
          <cell r="L337">
            <v>130530.29580525316</v>
          </cell>
          <cell r="M337">
            <v>148015.28982108651</v>
          </cell>
          <cell r="N337">
            <v>159171.15940155109</v>
          </cell>
          <cell r="O337">
            <v>170324.26508349337</v>
          </cell>
          <cell r="P337">
            <v>181350.14101573674</v>
          </cell>
          <cell r="Q337">
            <v>192504.8646560481</v>
          </cell>
        </row>
        <row r="338">
          <cell r="L338">
            <v>215968.30760505531</v>
          </cell>
          <cell r="M338">
            <v>244898.0249767068</v>
          </cell>
          <cell r="N338">
            <v>263355.91828256636</v>
          </cell>
          <cell r="O338">
            <v>281809.2385926891</v>
          </cell>
          <cell r="P338">
            <v>300052.05149876449</v>
          </cell>
          <cell r="Q338">
            <v>318508.04879455239</v>
          </cell>
        </row>
        <row r="339">
          <cell r="L339">
            <v>85438.011799802262</v>
          </cell>
          <cell r="M339">
            <v>96882.735155620467</v>
          </cell>
          <cell r="N339">
            <v>104184.75888101548</v>
          </cell>
          <cell r="O339">
            <v>111484.9735091959</v>
          </cell>
          <cell r="P339">
            <v>118701.91048302794</v>
          </cell>
          <cell r="Q339">
            <v>126003.18413850447</v>
          </cell>
        </row>
        <row r="340">
          <cell r="L340">
            <v>21359.502949950594</v>
          </cell>
          <cell r="M340">
            <v>24220.683788905149</v>
          </cell>
          <cell r="N340">
            <v>26046.189720253908</v>
          </cell>
          <cell r="O340">
            <v>27871.243377299012</v>
          </cell>
          <cell r="P340">
            <v>29675.477620757025</v>
          </cell>
          <cell r="Q340">
            <v>31500.796034626161</v>
          </cell>
        </row>
        <row r="341">
          <cell r="L341">
            <v>1262583.9521526385</v>
          </cell>
          <cell r="M341">
            <v>1431711.5306330638</v>
          </cell>
          <cell r="N341">
            <v>1539619.2145750127</v>
          </cell>
          <cell r="O341">
            <v>1647500.164080346</v>
          </cell>
          <cell r="P341">
            <v>1754150.4549158644</v>
          </cell>
          <cell r="Q341">
            <v>1862047.0544912403</v>
          </cell>
        </row>
        <row r="342">
          <cell r="L342">
            <v>170876.02359960429</v>
          </cell>
          <cell r="M342">
            <v>193765.47031124067</v>
          </cell>
          <cell r="N342">
            <v>208369.51776203068</v>
          </cell>
          <cell r="O342">
            <v>222969.94701839148</v>
          </cell>
          <cell r="P342">
            <v>237403.82096605556</v>
          </cell>
          <cell r="Q342">
            <v>252006.36827700859</v>
          </cell>
        </row>
        <row r="343">
          <cell r="L343">
            <v>66451.786955401723</v>
          </cell>
          <cell r="M343">
            <v>75353.238454371443</v>
          </cell>
          <cell r="N343">
            <v>81032.590240789796</v>
          </cell>
          <cell r="O343">
            <v>86710.534951596783</v>
          </cell>
          <cell r="P343">
            <v>92323.708153466141</v>
          </cell>
          <cell r="Q343">
            <v>98002.476552170105</v>
          </cell>
        </row>
        <row r="344">
          <cell r="L344">
            <v>75944.899377601949</v>
          </cell>
          <cell r="M344">
            <v>86117.98680499589</v>
          </cell>
          <cell r="N344">
            <v>92608.674560902567</v>
          </cell>
          <cell r="O344">
            <v>99097.754230396269</v>
          </cell>
          <cell r="P344">
            <v>105512.80931824696</v>
          </cell>
          <cell r="Q344">
            <v>112002.83034533722</v>
          </cell>
        </row>
        <row r="345">
          <cell r="L345">
            <v>486522.01163776265</v>
          </cell>
          <cell r="M345">
            <v>551693.35296950513</v>
          </cell>
          <cell r="N345">
            <v>593274.32140578236</v>
          </cell>
          <cell r="O345">
            <v>634844.98803847644</v>
          </cell>
          <cell r="P345">
            <v>675941.43469501997</v>
          </cell>
          <cell r="Q345">
            <v>717518.13189981692</v>
          </cell>
        </row>
        <row r="346">
          <cell r="L346">
            <v>355991.71583250951</v>
          </cell>
          <cell r="M346">
            <v>403678.06314841867</v>
          </cell>
          <cell r="N346">
            <v>434103.16200423124</v>
          </cell>
          <cell r="O346">
            <v>464520.72295498307</v>
          </cell>
          <cell r="P346">
            <v>494591.29367928318</v>
          </cell>
          <cell r="Q346">
            <v>525013.26724376879</v>
          </cell>
        </row>
        <row r="347">
          <cell r="L347">
            <v>835393.89315362158</v>
          </cell>
          <cell r="M347">
            <v>947297.85485495522</v>
          </cell>
          <cell r="N347">
            <v>1018695.4201699287</v>
          </cell>
          <cell r="O347">
            <v>1090075.2965343595</v>
          </cell>
          <cell r="P347">
            <v>1160640.9025007172</v>
          </cell>
          <cell r="Q347">
            <v>1232031.1337987098</v>
          </cell>
        </row>
        <row r="348">
          <cell r="L348">
            <v>26106.059161050631</v>
          </cell>
          <cell r="M348">
            <v>29603.0579642173</v>
          </cell>
          <cell r="N348">
            <v>31834.231880310217</v>
          </cell>
          <cell r="O348">
            <v>34064.853016698675</v>
          </cell>
          <cell r="P348">
            <v>36270.028203147347</v>
          </cell>
          <cell r="Q348">
            <v>38500.972931209617</v>
          </cell>
        </row>
        <row r="349">
          <cell r="L349">
            <v>170876.02359960429</v>
          </cell>
          <cell r="M349">
            <v>193765.47031124067</v>
          </cell>
          <cell r="N349">
            <v>208369.51776203068</v>
          </cell>
          <cell r="O349">
            <v>222969.94701839148</v>
          </cell>
          <cell r="P349">
            <v>237403.82096605556</v>
          </cell>
          <cell r="Q349">
            <v>252006.36827700859</v>
          </cell>
        </row>
        <row r="350">
          <cell r="L350">
            <v>80691.455588702098</v>
          </cell>
          <cell r="M350">
            <v>91500.360980308164</v>
          </cell>
          <cell r="N350">
            <v>98396.716720959012</v>
          </cell>
          <cell r="O350">
            <v>105291.36386979607</v>
          </cell>
          <cell r="P350">
            <v>112107.35990063744</v>
          </cell>
          <cell r="Q350">
            <v>119003.00724192084</v>
          </cell>
        </row>
        <row r="351">
          <cell r="L351">
            <v>723849.82219276938</v>
          </cell>
          <cell r="M351">
            <v>820812.06173511816</v>
          </cell>
          <cell r="N351">
            <v>882676.4294086037</v>
          </cell>
          <cell r="O351">
            <v>944525.47000846569</v>
          </cell>
          <cell r="P351">
            <v>1005668.9638145426</v>
          </cell>
          <cell r="Q351">
            <v>1067526.9767289967</v>
          </cell>
        </row>
        <row r="352">
          <cell r="L352">
            <v>137650.13012190361</v>
          </cell>
          <cell r="M352">
            <v>156088.85108405518</v>
          </cell>
          <cell r="N352">
            <v>167853.22264163606</v>
          </cell>
          <cell r="O352">
            <v>179614.67954259337</v>
          </cell>
          <cell r="P352">
            <v>191241.96688932276</v>
          </cell>
          <cell r="Q352">
            <v>203005.13000092388</v>
          </cell>
        </row>
        <row r="353">
          <cell r="L353">
            <v>284793.37266600708</v>
          </cell>
          <cell r="M353">
            <v>322942.45051873446</v>
          </cell>
          <cell r="N353">
            <v>347282.52960338444</v>
          </cell>
          <cell r="O353">
            <v>371616.57836398581</v>
          </cell>
          <cell r="P353">
            <v>395673.03494342591</v>
          </cell>
          <cell r="Q353">
            <v>420010.61379501433</v>
          </cell>
        </row>
        <row r="354">
          <cell r="L354">
            <v>1048988.9226531263</v>
          </cell>
          <cell r="M354">
            <v>1189504.6927440055</v>
          </cell>
          <cell r="N354">
            <v>1279157.3173724664</v>
          </cell>
          <cell r="O354">
            <v>1368787.7303073481</v>
          </cell>
          <cell r="P354">
            <v>1457395.6787082856</v>
          </cell>
          <cell r="Q354">
            <v>1547039.0941449697</v>
          </cell>
        </row>
      </sheetData>
      <sheetData sheetId="2">
        <row r="13">
          <cell r="R13">
            <v>358</v>
          </cell>
          <cell r="S13" t="str">
            <v>Aalsmeer</v>
          </cell>
          <cell r="T13">
            <v>810510.87808323302</v>
          </cell>
          <cell r="U13">
            <v>724763.23739485792</v>
          </cell>
          <cell r="V13">
            <v>659034.36968926748</v>
          </cell>
          <cell r="W13">
            <v>663936.22513644188</v>
          </cell>
          <cell r="X13">
            <v>632283.5186402757</v>
          </cell>
          <cell r="Y13">
            <v>623096.36378945597</v>
          </cell>
        </row>
        <row r="14">
          <cell r="R14">
            <v>197</v>
          </cell>
          <cell r="S14" t="str">
            <v>Aalten</v>
          </cell>
          <cell r="T14">
            <v>6951456.0711731091</v>
          </cell>
          <cell r="U14">
            <v>6498544.1294574635</v>
          </cell>
          <cell r="V14">
            <v>6104770.5252948189</v>
          </cell>
          <cell r="W14">
            <v>5865622.5379429245</v>
          </cell>
          <cell r="X14">
            <v>5431053.4511199063</v>
          </cell>
          <cell r="Y14">
            <v>5052167.1716481838</v>
          </cell>
        </row>
        <row r="15">
          <cell r="R15">
            <v>59</v>
          </cell>
          <cell r="S15" t="str">
            <v>Achtkarspelen</v>
          </cell>
          <cell r="T15">
            <v>5290258.0451909993</v>
          </cell>
          <cell r="U15">
            <v>4957583.6672337353</v>
          </cell>
          <cell r="V15">
            <v>4838158.3775452022</v>
          </cell>
          <cell r="W15">
            <v>4555719.453110571</v>
          </cell>
          <cell r="X15">
            <v>4289298.6263932437</v>
          </cell>
          <cell r="Y15">
            <v>4146887.8350462141</v>
          </cell>
        </row>
        <row r="16">
          <cell r="R16">
            <v>482</v>
          </cell>
          <cell r="S16" t="str">
            <v>Alblasserdam</v>
          </cell>
          <cell r="T16">
            <v>1409598.0212936327</v>
          </cell>
          <cell r="U16">
            <v>1376207.6971806784</v>
          </cell>
          <cell r="V16">
            <v>1381201.302204483</v>
          </cell>
          <cell r="W16">
            <v>1296758.8324105719</v>
          </cell>
          <cell r="X16">
            <v>1234530.0242266448</v>
          </cell>
          <cell r="Y16">
            <v>1205006.3499866419</v>
          </cell>
        </row>
        <row r="17">
          <cell r="R17">
            <v>361</v>
          </cell>
          <cell r="S17" t="str">
            <v>Alkmaar</v>
          </cell>
          <cell r="T17">
            <v>11865321.022655267</v>
          </cell>
          <cell r="U17">
            <v>11216456.884844542</v>
          </cell>
          <cell r="V17">
            <v>10753032.091298077</v>
          </cell>
          <cell r="W17">
            <v>10088920.123408411</v>
          </cell>
          <cell r="X17">
            <v>9731597.2160728406</v>
          </cell>
          <cell r="Y17">
            <v>9254180.0278926175</v>
          </cell>
        </row>
        <row r="18">
          <cell r="R18">
            <v>141</v>
          </cell>
          <cell r="S18" t="str">
            <v>Almelo</v>
          </cell>
          <cell r="T18">
            <v>11850154.059962614</v>
          </cell>
          <cell r="U18">
            <v>10839860.744237015</v>
          </cell>
          <cell r="V18">
            <v>10438706.633245034</v>
          </cell>
          <cell r="W18">
            <v>9999246.88161874</v>
          </cell>
          <cell r="X18">
            <v>9371685.0917348452</v>
          </cell>
          <cell r="Y18">
            <v>8705028.1443129051</v>
          </cell>
        </row>
        <row r="19">
          <cell r="R19">
            <v>34</v>
          </cell>
          <cell r="S19" t="str">
            <v>Almere</v>
          </cell>
          <cell r="T19">
            <v>9441455.7517472915</v>
          </cell>
          <cell r="U19">
            <v>8753008.7312223502</v>
          </cell>
          <cell r="V19">
            <v>8479332.8867306784</v>
          </cell>
          <cell r="W19">
            <v>8274283.0373616517</v>
          </cell>
          <cell r="X19">
            <v>7831005.9570317715</v>
          </cell>
          <cell r="Y19">
            <v>7654491.4981358275</v>
          </cell>
        </row>
        <row r="20">
          <cell r="R20">
            <v>484</v>
          </cell>
          <cell r="S20" t="str">
            <v>Alphen aan den Rijn</v>
          </cell>
          <cell r="T20">
            <v>14273705.519981673</v>
          </cell>
          <cell r="U20">
            <v>13468412.901754463</v>
          </cell>
          <cell r="V20">
            <v>12961637.733777376</v>
          </cell>
          <cell r="W20">
            <v>12408182.567723833</v>
          </cell>
          <cell r="X20">
            <v>12027119.483455613</v>
          </cell>
          <cell r="Y20">
            <v>11606741.706674494</v>
          </cell>
        </row>
        <row r="21">
          <cell r="R21">
            <v>1723</v>
          </cell>
          <cell r="S21" t="str">
            <v>Alphen-Chaam</v>
          </cell>
          <cell r="T21">
            <v>491084.37503792008</v>
          </cell>
          <cell r="U21">
            <v>480073.26319781551</v>
          </cell>
          <cell r="V21">
            <v>462731.95661851019</v>
          </cell>
          <cell r="W21">
            <v>432597.26086304814</v>
          </cell>
          <cell r="X21">
            <v>434958.74310968316</v>
          </cell>
          <cell r="Y21">
            <v>438157.55699227232</v>
          </cell>
        </row>
        <row r="22">
          <cell r="R22">
            <v>1959</v>
          </cell>
          <cell r="S22" t="str">
            <v>Altena</v>
          </cell>
          <cell r="T22">
            <v>3417864.0393245178</v>
          </cell>
          <cell r="U22">
            <v>3076438.3852657485</v>
          </cell>
          <cell r="V22">
            <v>2994157.8044228647</v>
          </cell>
          <cell r="W22">
            <v>2910760.1665341342</v>
          </cell>
          <cell r="X22">
            <v>2906629.9558367827</v>
          </cell>
          <cell r="Y22">
            <v>2780811.8414347898</v>
          </cell>
        </row>
        <row r="23">
          <cell r="R23">
            <v>60</v>
          </cell>
          <cell r="S23" t="str">
            <v>Ameland</v>
          </cell>
          <cell r="T23">
            <v>288336.23434890504</v>
          </cell>
          <cell r="U23">
            <v>282469.98219670245</v>
          </cell>
          <cell r="V23">
            <v>283595.82312035537</v>
          </cell>
          <cell r="W23">
            <v>285806.74488345534</v>
          </cell>
          <cell r="X23">
            <v>286525.6313744642</v>
          </cell>
          <cell r="Y23">
            <v>288077.6677985873</v>
          </cell>
        </row>
        <row r="24">
          <cell r="R24">
            <v>307</v>
          </cell>
          <cell r="S24" t="str">
            <v>Amersfoort</v>
          </cell>
          <cell r="T24">
            <v>17801206.225779895</v>
          </cell>
          <cell r="U24">
            <v>16697615.627419958</v>
          </cell>
          <cell r="V24">
            <v>16076924.605476189</v>
          </cell>
          <cell r="W24">
            <v>15359277.71457414</v>
          </cell>
          <cell r="X24">
            <v>14543678.555486953</v>
          </cell>
          <cell r="Y24">
            <v>14017421.755943472</v>
          </cell>
        </row>
        <row r="25">
          <cell r="R25">
            <v>362</v>
          </cell>
          <cell r="S25" t="str">
            <v>Amstelveen</v>
          </cell>
          <cell r="T25">
            <v>2198812.3147699456</v>
          </cell>
          <cell r="U25">
            <v>2091336.3384207468</v>
          </cell>
          <cell r="V25">
            <v>2073503.5318718033</v>
          </cell>
          <cell r="W25">
            <v>1989110.2878250286</v>
          </cell>
          <cell r="X25">
            <v>1990460.2507229808</v>
          </cell>
          <cell r="Y25">
            <v>1829225.0581314983</v>
          </cell>
        </row>
        <row r="26">
          <cell r="R26">
            <v>363</v>
          </cell>
          <cell r="S26" t="str">
            <v>Amsterdam</v>
          </cell>
          <cell r="T26">
            <v>73617860.283791721</v>
          </cell>
          <cell r="U26">
            <v>68118098.539178863</v>
          </cell>
          <cell r="V26">
            <v>65211129.571697071</v>
          </cell>
          <cell r="W26">
            <v>61624267.749689884</v>
          </cell>
          <cell r="X26">
            <v>57944332.62125431</v>
          </cell>
          <cell r="Y26">
            <v>54924548.455271758</v>
          </cell>
        </row>
        <row r="27">
          <cell r="R27">
            <v>200</v>
          </cell>
          <cell r="S27" t="str">
            <v>Apeldoorn</v>
          </cell>
          <cell r="T27">
            <v>21366531.738735374</v>
          </cell>
          <cell r="U27">
            <v>20003111.525170125</v>
          </cell>
          <cell r="V27">
            <v>19100621.918953296</v>
          </cell>
          <cell r="W27">
            <v>17925304.783869673</v>
          </cell>
          <cell r="X27">
            <v>17361719.519133087</v>
          </cell>
          <cell r="Y27">
            <v>16404490.848876862</v>
          </cell>
        </row>
        <row r="28">
          <cell r="R28">
            <v>202</v>
          </cell>
          <cell r="S28" t="str">
            <v>Arnhem</v>
          </cell>
          <cell r="T28">
            <v>29040036.296513919</v>
          </cell>
          <cell r="U28">
            <v>27087743.763130322</v>
          </cell>
          <cell r="V28">
            <v>25947518.859787934</v>
          </cell>
          <cell r="W28">
            <v>24407874.864635598</v>
          </cell>
          <cell r="X28">
            <v>22755410.166675109</v>
          </cell>
          <cell r="Y28">
            <v>21455735.498024493</v>
          </cell>
        </row>
        <row r="29">
          <cell r="R29">
            <v>106</v>
          </cell>
          <cell r="S29" t="str">
            <v>Assen</v>
          </cell>
          <cell r="T29">
            <v>19082714.771304648</v>
          </cell>
          <cell r="U29">
            <v>18087491.445619609</v>
          </cell>
          <cell r="V29">
            <v>17621942.983837157</v>
          </cell>
          <cell r="W29">
            <v>17086115.134972684</v>
          </cell>
          <cell r="X29">
            <v>16235115.498381544</v>
          </cell>
          <cell r="Y29">
            <v>15517213.879928738</v>
          </cell>
        </row>
        <row r="30">
          <cell r="R30">
            <v>743</v>
          </cell>
          <cell r="S30" t="str">
            <v>Asten</v>
          </cell>
          <cell r="T30">
            <v>1644884.9980795274</v>
          </cell>
          <cell r="U30">
            <v>1522658.893338572</v>
          </cell>
          <cell r="V30">
            <v>1349698.3914248392</v>
          </cell>
          <cell r="W30">
            <v>1284989.5542560257</v>
          </cell>
          <cell r="X30">
            <v>1175929.385067089</v>
          </cell>
          <cell r="Y30">
            <v>962503.38244607719</v>
          </cell>
        </row>
        <row r="31">
          <cell r="R31">
            <v>308</v>
          </cell>
          <cell r="S31" t="str">
            <v>Baarn</v>
          </cell>
          <cell r="T31">
            <v>839614.32925607101</v>
          </cell>
          <cell r="U31">
            <v>767542.98520654615</v>
          </cell>
          <cell r="V31">
            <v>733357.87812092935</v>
          </cell>
          <cell r="W31">
            <v>708307.37042991922</v>
          </cell>
          <cell r="X31">
            <v>608912.06150376028</v>
          </cell>
          <cell r="Y31">
            <v>612632.91963454685</v>
          </cell>
        </row>
        <row r="32">
          <cell r="R32">
            <v>203</v>
          </cell>
          <cell r="S32" t="str">
            <v>Barneveld</v>
          </cell>
          <cell r="T32">
            <v>2748605.61052472</v>
          </cell>
          <cell r="U32">
            <v>2566559.600475105</v>
          </cell>
          <cell r="V32">
            <v>2331358.4575782218</v>
          </cell>
          <cell r="W32">
            <v>2215761.4633888579</v>
          </cell>
          <cell r="X32">
            <v>2049877.0774533458</v>
          </cell>
          <cell r="Y32">
            <v>1966492.1292916171</v>
          </cell>
        </row>
        <row r="33">
          <cell r="R33">
            <v>888</v>
          </cell>
          <cell r="S33" t="str">
            <v>Beek</v>
          </cell>
          <cell r="T33">
            <v>1213910.812253698</v>
          </cell>
          <cell r="U33">
            <v>1183727.7498132735</v>
          </cell>
          <cell r="V33">
            <v>1113428.555075279</v>
          </cell>
          <cell r="W33">
            <v>1072369.2267987903</v>
          </cell>
          <cell r="X33">
            <v>966013.32276146556</v>
          </cell>
          <cell r="Y33">
            <v>902051.65167842724</v>
          </cell>
        </row>
        <row r="34">
          <cell r="R34">
            <v>1954</v>
          </cell>
          <cell r="S34" t="str">
            <v>Beekdaelen</v>
          </cell>
          <cell r="T34">
            <v>5241167.7103880066</v>
          </cell>
          <cell r="U34">
            <v>4787378.1610920997</v>
          </cell>
          <cell r="V34">
            <v>4485261.3726674188</v>
          </cell>
          <cell r="W34">
            <v>4205540.9206415303</v>
          </cell>
          <cell r="X34">
            <v>4039331.5110512665</v>
          </cell>
          <cell r="Y34">
            <v>3781414.8561057625</v>
          </cell>
        </row>
        <row r="35">
          <cell r="R35">
            <v>889</v>
          </cell>
          <cell r="S35" t="str">
            <v>Beesel</v>
          </cell>
          <cell r="T35">
            <v>1576813.7487487919</v>
          </cell>
          <cell r="U35">
            <v>1542258.6375002889</v>
          </cell>
          <cell r="V35">
            <v>1538899.5312144661</v>
          </cell>
          <cell r="W35">
            <v>1417803.3564478459</v>
          </cell>
          <cell r="X35">
            <v>1398330.6456623555</v>
          </cell>
          <cell r="Y35">
            <v>1357410.8466867313</v>
          </cell>
        </row>
        <row r="36">
          <cell r="R36">
            <v>1945</v>
          </cell>
          <cell r="S36" t="str">
            <v>Berg en Dal</v>
          </cell>
          <cell r="T36">
            <v>3892337.4955831491</v>
          </cell>
          <cell r="U36">
            <v>3488622.592163696</v>
          </cell>
          <cell r="V36">
            <v>3291293.0036007338</v>
          </cell>
          <cell r="W36">
            <v>3112301.2997333519</v>
          </cell>
          <cell r="X36">
            <v>2897810.158077633</v>
          </cell>
          <cell r="Y36">
            <v>2655778.6619239198</v>
          </cell>
        </row>
        <row r="37">
          <cell r="R37">
            <v>1724</v>
          </cell>
          <cell r="S37" t="str">
            <v>Bergeijk</v>
          </cell>
          <cell r="T37">
            <v>2257326.1549509983</v>
          </cell>
          <cell r="U37">
            <v>2073815.0655721859</v>
          </cell>
          <cell r="V37">
            <v>1966486.8507935405</v>
          </cell>
          <cell r="W37">
            <v>1911592.5634308977</v>
          </cell>
          <cell r="X37">
            <v>1854607.5856587009</v>
          </cell>
          <cell r="Y37">
            <v>1829746.5444355921</v>
          </cell>
        </row>
        <row r="38">
          <cell r="R38">
            <v>893</v>
          </cell>
          <cell r="S38" t="str">
            <v>Bergen (L.)</v>
          </cell>
          <cell r="T38">
            <v>2486643.632207524</v>
          </cell>
          <cell r="U38">
            <v>2345412.7528015575</v>
          </cell>
          <cell r="V38">
            <v>2250327.6345022516</v>
          </cell>
          <cell r="W38">
            <v>2137862.9740106594</v>
          </cell>
          <cell r="X38">
            <v>2046671.779118777</v>
          </cell>
          <cell r="Y38">
            <v>1774882.9626328107</v>
          </cell>
        </row>
        <row r="39">
          <cell r="R39">
            <v>373</v>
          </cell>
          <cell r="S39" t="str">
            <v>Bergen (NH.)</v>
          </cell>
          <cell r="T39">
            <v>1334468.1240121175</v>
          </cell>
          <cell r="U39">
            <v>1232276.1776309907</v>
          </cell>
          <cell r="V39">
            <v>1183661.8925579209</v>
          </cell>
          <cell r="W39">
            <v>1125720.1186235724</v>
          </cell>
          <cell r="X39">
            <v>1095929.7059334631</v>
          </cell>
          <cell r="Y39">
            <v>1055960.0341152875</v>
          </cell>
        </row>
        <row r="40">
          <cell r="R40">
            <v>748</v>
          </cell>
          <cell r="S40" t="str">
            <v>Bergen op Zoom</v>
          </cell>
          <cell r="T40">
            <v>11747011.001778802</v>
          </cell>
          <cell r="U40">
            <v>11068958.442319425</v>
          </cell>
          <cell r="V40">
            <v>10737975.582388673</v>
          </cell>
          <cell r="W40">
            <v>10440121.078638827</v>
          </cell>
          <cell r="X40">
            <v>10141712.319553776</v>
          </cell>
          <cell r="Y40">
            <v>9812676.1940988339</v>
          </cell>
        </row>
        <row r="41">
          <cell r="R41">
            <v>1859</v>
          </cell>
          <cell r="S41" t="str">
            <v>Berkelland</v>
          </cell>
          <cell r="T41">
            <v>6110600.5079720924</v>
          </cell>
          <cell r="U41">
            <v>5755811.1514615035</v>
          </cell>
          <cell r="V41">
            <v>5528023.2402924793</v>
          </cell>
          <cell r="W41">
            <v>5237450.8500237856</v>
          </cell>
          <cell r="X41">
            <v>4989798.3419490904</v>
          </cell>
          <cell r="Y41">
            <v>4831091.1941029057</v>
          </cell>
        </row>
        <row r="42">
          <cell r="R42">
            <v>1721</v>
          </cell>
          <cell r="S42" t="str">
            <v>Bernheze</v>
          </cell>
          <cell r="T42">
            <v>4781310.8894483298</v>
          </cell>
          <cell r="U42">
            <v>4500744.1498712003</v>
          </cell>
          <cell r="V42">
            <v>4251096.8193610916</v>
          </cell>
          <cell r="W42">
            <v>4089244.2617748189</v>
          </cell>
          <cell r="X42">
            <v>3998211.2383254506</v>
          </cell>
          <cell r="Y42">
            <v>3711528.3808017625</v>
          </cell>
        </row>
        <row r="43">
          <cell r="R43">
            <v>753</v>
          </cell>
          <cell r="S43" t="str">
            <v>Best</v>
          </cell>
          <cell r="T43">
            <v>3510889.2600116264</v>
          </cell>
          <cell r="U43">
            <v>3339015.2640338214</v>
          </cell>
          <cell r="V43">
            <v>3253697.8087583589</v>
          </cell>
          <cell r="W43">
            <v>3095799.3626775839</v>
          </cell>
          <cell r="X43">
            <v>2950103.9764978997</v>
          </cell>
          <cell r="Y43">
            <v>2947947.3564578919</v>
          </cell>
        </row>
        <row r="44">
          <cell r="R44">
            <v>209</v>
          </cell>
          <cell r="S44" t="str">
            <v>Beuningen</v>
          </cell>
          <cell r="T44">
            <v>2941865.7752759107</v>
          </cell>
          <cell r="U44">
            <v>2802842.9060234865</v>
          </cell>
          <cell r="V44">
            <v>2688802.9173457059</v>
          </cell>
          <cell r="W44">
            <v>2561352.9896226232</v>
          </cell>
          <cell r="X44">
            <v>2403519.7191883982</v>
          </cell>
          <cell r="Y44">
            <v>2236065.0400939956</v>
          </cell>
        </row>
        <row r="45">
          <cell r="R45">
            <v>375</v>
          </cell>
          <cell r="S45" t="str">
            <v>Beverwijk</v>
          </cell>
          <cell r="T45">
            <v>5116541.2874264745</v>
          </cell>
          <cell r="U45">
            <v>4707861.7123149978</v>
          </cell>
          <cell r="V45">
            <v>4623745.8568318225</v>
          </cell>
          <cell r="W45">
            <v>4447827.3928805245</v>
          </cell>
          <cell r="X45">
            <v>4215692.0552274976</v>
          </cell>
          <cell r="Y45">
            <v>4074250.7756062439</v>
          </cell>
        </row>
        <row r="46">
          <cell r="R46">
            <v>1728</v>
          </cell>
          <cell r="S46" t="str">
            <v>Bladel</v>
          </cell>
          <cell r="T46">
            <v>5540990.3104002513</v>
          </cell>
          <cell r="U46">
            <v>5228724.523880762</v>
          </cell>
          <cell r="V46">
            <v>5117470.5181044443</v>
          </cell>
          <cell r="W46">
            <v>4736403.0356494328</v>
          </cell>
          <cell r="X46">
            <v>4495961.212123882</v>
          </cell>
          <cell r="Y46">
            <v>4327530.4470985187</v>
          </cell>
        </row>
        <row r="47">
          <cell r="R47">
            <v>376</v>
          </cell>
          <cell r="S47" t="str">
            <v>Blaricum</v>
          </cell>
          <cell r="T47">
            <v>176758.24864860132</v>
          </cell>
          <cell r="U47">
            <v>172790.50085220273</v>
          </cell>
          <cell r="V47">
            <v>137720.43286961803</v>
          </cell>
          <cell r="W47">
            <v>139062.970636363</v>
          </cell>
          <cell r="X47">
            <v>128675.21534251767</v>
          </cell>
          <cell r="Y47">
            <v>129744.75803935049</v>
          </cell>
        </row>
        <row r="48">
          <cell r="R48">
            <v>377</v>
          </cell>
          <cell r="S48" t="str">
            <v>Bloemendaal</v>
          </cell>
          <cell r="T48">
            <v>933814.77622370177</v>
          </cell>
          <cell r="U48">
            <v>816869.59634594538</v>
          </cell>
          <cell r="V48">
            <v>820314.08206083451</v>
          </cell>
          <cell r="W48">
            <v>824008.73894369311</v>
          </cell>
          <cell r="X48">
            <v>758290.4303158503</v>
          </cell>
          <cell r="Y48">
            <v>731017.37256076036</v>
          </cell>
        </row>
        <row r="49">
          <cell r="R49">
            <v>1901</v>
          </cell>
          <cell r="S49" t="str">
            <v>Bodegraven-Reeuwijk</v>
          </cell>
          <cell r="T49">
            <v>1189264.437491823</v>
          </cell>
          <cell r="U49">
            <v>1089220.4664373444</v>
          </cell>
          <cell r="V49">
            <v>1067616.2107853082</v>
          </cell>
          <cell r="W49">
            <v>1029207.4711966508</v>
          </cell>
          <cell r="X49">
            <v>996886.32464299095</v>
          </cell>
          <cell r="Y49">
            <v>965491.95749453246</v>
          </cell>
        </row>
        <row r="50">
          <cell r="R50">
            <v>755</v>
          </cell>
          <cell r="S50" t="str">
            <v>Boekel</v>
          </cell>
          <cell r="T50">
            <v>1319378.0604680497</v>
          </cell>
          <cell r="U50">
            <v>1214949.4506128472</v>
          </cell>
          <cell r="V50">
            <v>1163062.1757528156</v>
          </cell>
          <cell r="W50">
            <v>1044476.4371464895</v>
          </cell>
          <cell r="X50">
            <v>1024922.8807985383</v>
          </cell>
          <cell r="Y50">
            <v>956625.89461822866</v>
          </cell>
        </row>
        <row r="51">
          <cell r="R51">
            <v>1681</v>
          </cell>
          <cell r="S51" t="str">
            <v>Borger-Odoorn</v>
          </cell>
          <cell r="T51">
            <v>5282488.7718125451</v>
          </cell>
          <cell r="U51">
            <v>4864968.672170369</v>
          </cell>
          <cell r="V51">
            <v>4636201.5179992374</v>
          </cell>
          <cell r="W51">
            <v>4522170.5395176755</v>
          </cell>
          <cell r="X51">
            <v>4228790.5143393371</v>
          </cell>
          <cell r="Y51">
            <v>4085324.4025008101</v>
          </cell>
        </row>
        <row r="52">
          <cell r="R52">
            <v>147</v>
          </cell>
          <cell r="S52" t="str">
            <v>Borne</v>
          </cell>
          <cell r="T52">
            <v>2872930.2339720586</v>
          </cell>
          <cell r="U52">
            <v>2616118.7422982389</v>
          </cell>
          <cell r="V52">
            <v>2341552.3809520938</v>
          </cell>
          <cell r="W52">
            <v>2201183.9849911821</v>
          </cell>
          <cell r="X52">
            <v>2106897.8075750903</v>
          </cell>
          <cell r="Y52">
            <v>1870283.3269387868</v>
          </cell>
        </row>
        <row r="53">
          <cell r="R53">
            <v>654</v>
          </cell>
          <cell r="S53" t="str">
            <v>Borsele</v>
          </cell>
          <cell r="T53">
            <v>1769138.2120376232</v>
          </cell>
          <cell r="U53">
            <v>1727653.8595382287</v>
          </cell>
          <cell r="V53">
            <v>1698804.0373814541</v>
          </cell>
          <cell r="W53">
            <v>1537194.9356145065</v>
          </cell>
          <cell r="X53">
            <v>1489393.0123592392</v>
          </cell>
          <cell r="Y53">
            <v>1393732.3727399113</v>
          </cell>
        </row>
        <row r="54">
          <cell r="R54">
            <v>757</v>
          </cell>
          <cell r="S54" t="str">
            <v>Boxtel</v>
          </cell>
          <cell r="T54">
            <v>8826182.6552696861</v>
          </cell>
          <cell r="U54">
            <v>8204666.6072064042</v>
          </cell>
          <cell r="V54">
            <v>7751155.8978557689</v>
          </cell>
          <cell r="W54">
            <v>7575917.8767346768</v>
          </cell>
          <cell r="X54">
            <v>7404280.9715648629</v>
          </cell>
          <cell r="Y54">
            <v>7107588.8785806345</v>
          </cell>
        </row>
        <row r="55">
          <cell r="R55">
            <v>758</v>
          </cell>
          <cell r="S55" t="str">
            <v>Breda</v>
          </cell>
          <cell r="T55">
            <v>24250194.827724036</v>
          </cell>
          <cell r="U55">
            <v>22699354.407876194</v>
          </cell>
          <cell r="V55">
            <v>21831271.5750909</v>
          </cell>
          <cell r="W55">
            <v>20883118.247664809</v>
          </cell>
          <cell r="X55">
            <v>19831849.991731856</v>
          </cell>
          <cell r="Y55">
            <v>18570390.369259831</v>
          </cell>
        </row>
        <row r="56">
          <cell r="R56">
            <v>1876</v>
          </cell>
          <cell r="S56" t="str">
            <v>Bronckhorst</v>
          </cell>
          <cell r="T56">
            <v>4350776.3594630631</v>
          </cell>
          <cell r="U56">
            <v>4114853.4721780154</v>
          </cell>
          <cell r="V56">
            <v>4061179.5188876037</v>
          </cell>
          <cell r="W56">
            <v>3832310.2921164129</v>
          </cell>
          <cell r="X56">
            <v>3758468.3164505684</v>
          </cell>
          <cell r="Y56">
            <v>3607397.721081804</v>
          </cell>
        </row>
        <row r="57">
          <cell r="R57">
            <v>213</v>
          </cell>
          <cell r="S57" t="str">
            <v>Brummen</v>
          </cell>
          <cell r="T57">
            <v>2108760.4473146452</v>
          </cell>
          <cell r="U57">
            <v>1996646.173161244</v>
          </cell>
          <cell r="V57">
            <v>1870171.1034852909</v>
          </cell>
          <cell r="W57">
            <v>1853058.1819105987</v>
          </cell>
          <cell r="X57">
            <v>1763362.3584503343</v>
          </cell>
          <cell r="Y57">
            <v>1740537.8975218749</v>
          </cell>
        </row>
        <row r="58">
          <cell r="R58">
            <v>899</v>
          </cell>
          <cell r="S58" t="str">
            <v>Brunssum</v>
          </cell>
          <cell r="T58">
            <v>10533925.878213435</v>
          </cell>
          <cell r="U58">
            <v>9613729.6619834676</v>
          </cell>
          <cell r="V58">
            <v>9226325.3781770952</v>
          </cell>
          <cell r="W58">
            <v>8520221.2133007292</v>
          </cell>
          <cell r="X58">
            <v>7995602.2902861116</v>
          </cell>
          <cell r="Y58">
            <v>7588619.6119885799</v>
          </cell>
        </row>
        <row r="59">
          <cell r="R59">
            <v>312</v>
          </cell>
          <cell r="S59" t="str">
            <v>Bunnik</v>
          </cell>
          <cell r="T59">
            <v>532533.14789832337</v>
          </cell>
          <cell r="U59">
            <v>520045.82911525224</v>
          </cell>
          <cell r="V59">
            <v>502350.88674348174</v>
          </cell>
          <cell r="W59">
            <v>505731.50908832892</v>
          </cell>
          <cell r="X59">
            <v>438150.64789341477</v>
          </cell>
          <cell r="Y59">
            <v>409027.47925143311</v>
          </cell>
        </row>
        <row r="60">
          <cell r="R60">
            <v>313</v>
          </cell>
          <cell r="S60" t="str">
            <v>Bunschoten</v>
          </cell>
          <cell r="T60">
            <v>1119931.2691796045</v>
          </cell>
          <cell r="U60">
            <v>997068.33199674601</v>
          </cell>
          <cell r="V60">
            <v>977104.45195468271</v>
          </cell>
          <cell r="W60">
            <v>910755.40553208115</v>
          </cell>
          <cell r="X60">
            <v>893748.75648236321</v>
          </cell>
          <cell r="Y60">
            <v>895279.09323251166</v>
          </cell>
        </row>
        <row r="61">
          <cell r="R61">
            <v>214</v>
          </cell>
          <cell r="S61" t="str">
            <v>Buren</v>
          </cell>
          <cell r="T61">
            <v>1976669.339235801</v>
          </cell>
          <cell r="U61">
            <v>1855087.7606235426</v>
          </cell>
          <cell r="V61">
            <v>1766108.364246553</v>
          </cell>
          <cell r="W61">
            <v>1745197.9846633542</v>
          </cell>
          <cell r="X61">
            <v>1661366.9277460198</v>
          </cell>
          <cell r="Y61">
            <v>1595555.3802959276</v>
          </cell>
        </row>
        <row r="62">
          <cell r="R62">
            <v>502</v>
          </cell>
          <cell r="S62" t="str">
            <v>Capelle aan den IJssel</v>
          </cell>
          <cell r="T62">
            <v>6188735.5326339351</v>
          </cell>
          <cell r="U62">
            <v>5896031.3791842246</v>
          </cell>
          <cell r="V62">
            <v>5729071.0621554814</v>
          </cell>
          <cell r="W62">
            <v>5375241.1260998826</v>
          </cell>
          <cell r="X62">
            <v>5024432.4745248221</v>
          </cell>
          <cell r="Y62">
            <v>4877810.4190416941</v>
          </cell>
        </row>
        <row r="63">
          <cell r="R63">
            <v>383</v>
          </cell>
          <cell r="S63" t="str">
            <v>Castricum</v>
          </cell>
          <cell r="T63">
            <v>780857.09953665792</v>
          </cell>
          <cell r="U63">
            <v>763300.56565655931</v>
          </cell>
          <cell r="V63">
            <v>681573.05562222598</v>
          </cell>
          <cell r="W63">
            <v>686569.61071786948</v>
          </cell>
          <cell r="X63">
            <v>613312.6619829362</v>
          </cell>
          <cell r="Y63">
            <v>617924.17052241648</v>
          </cell>
        </row>
        <row r="64">
          <cell r="R64">
            <v>109</v>
          </cell>
          <cell r="S64" t="str">
            <v>Coevorden</v>
          </cell>
          <cell r="T64">
            <v>4504133.7711876947</v>
          </cell>
          <cell r="U64">
            <v>4265703.4287885558</v>
          </cell>
          <cell r="V64">
            <v>4180693.949568958</v>
          </cell>
          <cell r="W64">
            <v>3971433.0584826577</v>
          </cell>
          <cell r="X64">
            <v>3745617.3007814987</v>
          </cell>
          <cell r="Y64">
            <v>3469157.0529948287</v>
          </cell>
        </row>
        <row r="65">
          <cell r="R65">
            <v>1706</v>
          </cell>
          <cell r="S65" t="str">
            <v>Cranendonck</v>
          </cell>
          <cell r="T65">
            <v>2177069.3549793535</v>
          </cell>
          <cell r="U65">
            <v>2041743.085054951</v>
          </cell>
          <cell r="V65">
            <v>1903037.5707894226</v>
          </cell>
          <cell r="W65">
            <v>1822742.7528226369</v>
          </cell>
          <cell r="X65">
            <v>1687659.6724898776</v>
          </cell>
          <cell r="Y65">
            <v>1578426.0521298058</v>
          </cell>
        </row>
        <row r="66">
          <cell r="R66">
            <v>216</v>
          </cell>
          <cell r="S66" t="str">
            <v>Culemborg</v>
          </cell>
          <cell r="T66">
            <v>3657578.2287743422</v>
          </cell>
          <cell r="U66">
            <v>3460580.5272893808</v>
          </cell>
          <cell r="V66">
            <v>3333123.4237745875</v>
          </cell>
          <cell r="W66">
            <v>3250619.3971150746</v>
          </cell>
          <cell r="X66">
            <v>3164218.8688118565</v>
          </cell>
          <cell r="Y66">
            <v>3025889.7159828567</v>
          </cell>
        </row>
        <row r="67">
          <cell r="R67">
            <v>148</v>
          </cell>
          <cell r="S67" t="str">
            <v>Dalfsen</v>
          </cell>
          <cell r="T67">
            <v>3157671.4001848125</v>
          </cell>
          <cell r="U67">
            <v>3017820.6261875769</v>
          </cell>
          <cell r="V67">
            <v>2891874.1571848281</v>
          </cell>
          <cell r="W67">
            <v>2747051.014930564</v>
          </cell>
          <cell r="X67">
            <v>2629605.7479668069</v>
          </cell>
          <cell r="Y67">
            <v>2425964.2329706252</v>
          </cell>
        </row>
        <row r="68">
          <cell r="R68">
            <v>1891</v>
          </cell>
          <cell r="S68" t="str">
            <v>Dantumadiel</v>
          </cell>
          <cell r="T68">
            <v>5727090.0049984585</v>
          </cell>
          <cell r="U68">
            <v>5426201.0639953017</v>
          </cell>
          <cell r="V68">
            <v>5228715.9877259685</v>
          </cell>
          <cell r="W68">
            <v>5107663.0018519349</v>
          </cell>
          <cell r="X68">
            <v>4916087.4408037271</v>
          </cell>
          <cell r="Y68">
            <v>4673444.8051986108</v>
          </cell>
        </row>
        <row r="69">
          <cell r="R69">
            <v>310</v>
          </cell>
          <cell r="S69" t="str">
            <v>De Bilt</v>
          </cell>
          <cell r="T69">
            <v>999314.75693441159</v>
          </cell>
          <cell r="U69">
            <v>945282.34465359256</v>
          </cell>
          <cell r="V69">
            <v>928076.97727779415</v>
          </cell>
          <cell r="W69">
            <v>932153.66773560818</v>
          </cell>
          <cell r="X69">
            <v>864460.240571487</v>
          </cell>
          <cell r="Y69">
            <v>811325.46768420178</v>
          </cell>
        </row>
        <row r="70">
          <cell r="R70">
            <v>1940</v>
          </cell>
          <cell r="S70" t="str">
            <v>De Fryske Marren</v>
          </cell>
          <cell r="T70">
            <v>3432159.4197764336</v>
          </cell>
          <cell r="U70">
            <v>3181349.2490053559</v>
          </cell>
          <cell r="V70">
            <v>3156408.6558849099</v>
          </cell>
          <cell r="W70">
            <v>3064536.208702093</v>
          </cell>
          <cell r="X70">
            <v>2908533.3817589572</v>
          </cell>
          <cell r="Y70">
            <v>2751436.0892382781</v>
          </cell>
        </row>
        <row r="71">
          <cell r="R71">
            <v>736</v>
          </cell>
          <cell r="S71" t="str">
            <v>De Ronde Venen</v>
          </cell>
          <cell r="T71">
            <v>1830526.9209611695</v>
          </cell>
          <cell r="U71">
            <v>1787554.8728439885</v>
          </cell>
          <cell r="V71">
            <v>1699482.0759604024</v>
          </cell>
          <cell r="W71">
            <v>1646172.2321953797</v>
          </cell>
          <cell r="X71">
            <v>1524118.6354135016</v>
          </cell>
          <cell r="Y71">
            <v>1530740.8392098455</v>
          </cell>
        </row>
        <row r="72">
          <cell r="R72">
            <v>1690</v>
          </cell>
          <cell r="S72" t="str">
            <v>De Wolden</v>
          </cell>
          <cell r="T72">
            <v>989782.95155608503</v>
          </cell>
          <cell r="U72">
            <v>936052.06931288878</v>
          </cell>
          <cell r="V72">
            <v>874890.06818426447</v>
          </cell>
          <cell r="W72">
            <v>811062.54233139777</v>
          </cell>
          <cell r="X72">
            <v>814360.6519325187</v>
          </cell>
          <cell r="Y72">
            <v>788154.28851695079</v>
          </cell>
        </row>
        <row r="73">
          <cell r="R73">
            <v>503</v>
          </cell>
          <cell r="S73" t="str">
            <v>Delft</v>
          </cell>
          <cell r="T73">
            <v>12068065.43037593</v>
          </cell>
          <cell r="U73">
            <v>11398595.841027223</v>
          </cell>
          <cell r="V73">
            <v>10982110.720649412</v>
          </cell>
          <cell r="W73">
            <v>10801024.896992905</v>
          </cell>
          <cell r="X73">
            <v>10303226.016273648</v>
          </cell>
          <cell r="Y73">
            <v>9761291.6410857849</v>
          </cell>
        </row>
        <row r="74">
          <cell r="R74">
            <v>400</v>
          </cell>
          <cell r="S74" t="str">
            <v>Den Helder</v>
          </cell>
          <cell r="T74">
            <v>7001543.5477062855</v>
          </cell>
          <cell r="U74">
            <v>6604335.5111467419</v>
          </cell>
          <cell r="V74">
            <v>6429626.5235480275</v>
          </cell>
          <cell r="W74">
            <v>6182124.985618934</v>
          </cell>
          <cell r="X74">
            <v>5970409.4306640085</v>
          </cell>
          <cell r="Y74">
            <v>5729846.0338348541</v>
          </cell>
        </row>
        <row r="75">
          <cell r="R75">
            <v>762</v>
          </cell>
          <cell r="S75" t="str">
            <v>Deurne</v>
          </cell>
          <cell r="T75">
            <v>4157357.7851007539</v>
          </cell>
          <cell r="U75">
            <v>3831861.3853115402</v>
          </cell>
          <cell r="V75">
            <v>3796620.7235784754</v>
          </cell>
          <cell r="W75">
            <v>3647267.8207765031</v>
          </cell>
          <cell r="X75">
            <v>3490441.6358686271</v>
          </cell>
          <cell r="Y75">
            <v>3309371.9287051852</v>
          </cell>
        </row>
        <row r="76">
          <cell r="R76">
            <v>150</v>
          </cell>
          <cell r="S76" t="str">
            <v>Deventer</v>
          </cell>
          <cell r="T76">
            <v>17541172.391506761</v>
          </cell>
          <cell r="U76">
            <v>16500025.550886946</v>
          </cell>
          <cell r="V76">
            <v>16053050.467305316</v>
          </cell>
          <cell r="W76">
            <v>15461142.688074656</v>
          </cell>
          <cell r="X76">
            <v>14921526.426987058</v>
          </cell>
          <cell r="Y76">
            <v>14539930.742121872</v>
          </cell>
        </row>
        <row r="77">
          <cell r="R77">
            <v>384</v>
          </cell>
          <cell r="S77" t="str">
            <v>Diemen</v>
          </cell>
          <cell r="T77">
            <v>1895436.9169987652</v>
          </cell>
          <cell r="U77">
            <v>1788263.336573954</v>
          </cell>
          <cell r="V77">
            <v>1660217.7584710128</v>
          </cell>
          <cell r="W77">
            <v>1560804.236167379</v>
          </cell>
          <cell r="X77">
            <v>1538443.3752785295</v>
          </cell>
          <cell r="Y77">
            <v>1473635.353669845</v>
          </cell>
        </row>
        <row r="78">
          <cell r="R78">
            <v>1980</v>
          </cell>
          <cell r="S78" t="str">
            <v>Dijk en Waard</v>
          </cell>
          <cell r="T78">
            <v>5847323.866026096</v>
          </cell>
          <cell r="U78">
            <v>5463622.5486778487</v>
          </cell>
          <cell r="V78">
            <v>5391581.5524631348</v>
          </cell>
          <cell r="W78">
            <v>5105088.1359631456</v>
          </cell>
          <cell r="X78">
            <v>4756706.7634107266</v>
          </cell>
          <cell r="Y78">
            <v>4597681.364249317</v>
          </cell>
        </row>
        <row r="79">
          <cell r="R79">
            <v>1774</v>
          </cell>
          <cell r="S79" t="str">
            <v>Dinkelland</v>
          </cell>
          <cell r="T79">
            <v>2202100.0058979727</v>
          </cell>
          <cell r="U79">
            <v>2009209.4763319532</v>
          </cell>
          <cell r="V79">
            <v>1969856.6454157396</v>
          </cell>
          <cell r="W79">
            <v>1802499.699203104</v>
          </cell>
          <cell r="X79">
            <v>1660665.4043873877</v>
          </cell>
          <cell r="Y79">
            <v>1474384.9094180115</v>
          </cell>
        </row>
        <row r="80">
          <cell r="R80">
            <v>221</v>
          </cell>
          <cell r="S80" t="str">
            <v>Doesburg</v>
          </cell>
          <cell r="T80">
            <v>1490488.3279579717</v>
          </cell>
          <cell r="U80">
            <v>1418651.1932114838</v>
          </cell>
          <cell r="V80">
            <v>1273063.7587153593</v>
          </cell>
          <cell r="W80">
            <v>1258609.0631801493</v>
          </cell>
          <cell r="X80">
            <v>1188552.6621937512</v>
          </cell>
          <cell r="Y80">
            <v>1155827.7695783698</v>
          </cell>
        </row>
        <row r="81">
          <cell r="R81">
            <v>222</v>
          </cell>
          <cell r="S81" t="str">
            <v>Doetinchem</v>
          </cell>
          <cell r="T81">
            <v>8583503.8740844242</v>
          </cell>
          <cell r="U81">
            <v>8034048.4174208455</v>
          </cell>
          <cell r="V81">
            <v>7851663.8981346805</v>
          </cell>
          <cell r="W81">
            <v>7618915.8725132374</v>
          </cell>
          <cell r="X81">
            <v>7304516.5547283906</v>
          </cell>
          <cell r="Y81">
            <v>6939784.5720433686</v>
          </cell>
        </row>
        <row r="82">
          <cell r="R82">
            <v>766</v>
          </cell>
          <cell r="S82" t="str">
            <v>Dongen</v>
          </cell>
          <cell r="T82">
            <v>1493374.9226129036</v>
          </cell>
          <cell r="U82">
            <v>1415478.4016022116</v>
          </cell>
          <cell r="V82">
            <v>1387768.8660171996</v>
          </cell>
          <cell r="W82">
            <v>1282674.3646588873</v>
          </cell>
          <cell r="X82">
            <v>1289930.3274103911</v>
          </cell>
          <cell r="Y82">
            <v>1250994.0220422202</v>
          </cell>
        </row>
        <row r="83">
          <cell r="R83">
            <v>505</v>
          </cell>
          <cell r="S83" t="str">
            <v>Dordrecht</v>
          </cell>
          <cell r="T83">
            <v>20303030.039779905</v>
          </cell>
          <cell r="U83">
            <v>19081765.448071107</v>
          </cell>
          <cell r="V83">
            <v>18104307.280518364</v>
          </cell>
          <cell r="W83">
            <v>17386470.302582286</v>
          </cell>
          <cell r="X83">
            <v>16399231.301866051</v>
          </cell>
          <cell r="Y83">
            <v>15448617.493907079</v>
          </cell>
        </row>
        <row r="84">
          <cell r="R84">
            <v>498</v>
          </cell>
          <cell r="S84" t="str">
            <v>Drechterland</v>
          </cell>
          <cell r="T84">
            <v>1321825.4384551407</v>
          </cell>
          <cell r="U84">
            <v>1278156.752700652</v>
          </cell>
          <cell r="V84">
            <v>1284332.4670689155</v>
          </cell>
          <cell r="W84">
            <v>1247602.4613125003</v>
          </cell>
          <cell r="X84">
            <v>1191903.7719729249</v>
          </cell>
          <cell r="Y84">
            <v>1101077.8495100932</v>
          </cell>
        </row>
        <row r="85">
          <cell r="R85">
            <v>1719</v>
          </cell>
          <cell r="S85" t="str">
            <v>Drimmelen</v>
          </cell>
          <cell r="T85">
            <v>1488212.4030127036</v>
          </cell>
          <cell r="U85">
            <v>1349398.0493316469</v>
          </cell>
          <cell r="V85">
            <v>1320451.8015641463</v>
          </cell>
          <cell r="W85">
            <v>1310969.4420149252</v>
          </cell>
          <cell r="X85">
            <v>1318125.8235810567</v>
          </cell>
          <cell r="Y85">
            <v>1300192.7686431599</v>
          </cell>
        </row>
        <row r="86">
          <cell r="R86">
            <v>303</v>
          </cell>
          <cell r="S86" t="str">
            <v>Dronten</v>
          </cell>
          <cell r="T86">
            <v>1847149.3460665157</v>
          </cell>
          <cell r="U86">
            <v>1786764.7174712005</v>
          </cell>
          <cell r="V86">
            <v>1699483.4358452363</v>
          </cell>
          <cell r="W86">
            <v>1635222.9696602393</v>
          </cell>
          <cell r="X86">
            <v>1598668.6810612367</v>
          </cell>
          <cell r="Y86">
            <v>1558060.3359976888</v>
          </cell>
        </row>
        <row r="87">
          <cell r="R87">
            <v>225</v>
          </cell>
          <cell r="S87" t="str">
            <v>Druten</v>
          </cell>
          <cell r="T87">
            <v>2222583.0229844637</v>
          </cell>
          <cell r="U87">
            <v>2084492.9027388808</v>
          </cell>
          <cell r="V87">
            <v>1840072.1378097478</v>
          </cell>
          <cell r="W87">
            <v>1712359.9290703069</v>
          </cell>
          <cell r="X87">
            <v>1529664.529023733</v>
          </cell>
          <cell r="Y87">
            <v>1478312.5178818665</v>
          </cell>
        </row>
        <row r="88">
          <cell r="R88">
            <v>226</v>
          </cell>
          <cell r="S88" t="str">
            <v>Duiven</v>
          </cell>
          <cell r="T88">
            <v>1925649.5428704391</v>
          </cell>
          <cell r="U88">
            <v>1701275.1174991124</v>
          </cell>
          <cell r="V88">
            <v>1590057.1294975746</v>
          </cell>
          <cell r="W88">
            <v>1442771.7699593217</v>
          </cell>
          <cell r="X88">
            <v>1412147.5868734485</v>
          </cell>
          <cell r="Y88">
            <v>1284654.6052967412</v>
          </cell>
        </row>
        <row r="89">
          <cell r="R89">
            <v>1711</v>
          </cell>
          <cell r="S89" t="str">
            <v>Echt-Susteren</v>
          </cell>
          <cell r="T89">
            <v>3540810.8021842274</v>
          </cell>
          <cell r="U89">
            <v>3151887.7918370487</v>
          </cell>
          <cell r="V89">
            <v>2941469.9277344453</v>
          </cell>
          <cell r="W89">
            <v>2797394.0131044975</v>
          </cell>
          <cell r="X89">
            <v>2548592.0132290018</v>
          </cell>
          <cell r="Y89">
            <v>2347388.839003094</v>
          </cell>
        </row>
        <row r="90">
          <cell r="R90">
            <v>385</v>
          </cell>
          <cell r="S90" t="str">
            <v>Edam-Volendam</v>
          </cell>
          <cell r="T90">
            <v>1718062.7724847696</v>
          </cell>
          <cell r="U90">
            <v>1532728.1805841387</v>
          </cell>
          <cell r="V90">
            <v>1383703.4903016773</v>
          </cell>
          <cell r="W90">
            <v>1312157.4961406784</v>
          </cell>
          <cell r="X90">
            <v>1295634.6792533388</v>
          </cell>
          <cell r="Y90">
            <v>1180975.2107611827</v>
          </cell>
        </row>
        <row r="91">
          <cell r="R91">
            <v>228</v>
          </cell>
          <cell r="S91" t="str">
            <v>Ede</v>
          </cell>
          <cell r="T91">
            <v>8559026.4929969907</v>
          </cell>
          <cell r="U91">
            <v>7787489.4387900773</v>
          </cell>
          <cell r="V91">
            <v>7336922.4660426751</v>
          </cell>
          <cell r="W91">
            <v>6945207.0693568215</v>
          </cell>
          <cell r="X91">
            <v>6654172.3145704074</v>
          </cell>
          <cell r="Y91">
            <v>6324566.4012137307</v>
          </cell>
        </row>
        <row r="92">
          <cell r="R92">
            <v>317</v>
          </cell>
          <cell r="S92" t="str">
            <v>Eemnes</v>
          </cell>
          <cell r="T92">
            <v>248908.18314841256</v>
          </cell>
          <cell r="U92">
            <v>242132.9729589271</v>
          </cell>
          <cell r="V92">
            <v>242119.33563967564</v>
          </cell>
          <cell r="W92">
            <v>208468.12694778896</v>
          </cell>
          <cell r="X92">
            <v>180969.03376278188</v>
          </cell>
          <cell r="Y92">
            <v>180842.25984629983</v>
          </cell>
        </row>
        <row r="93">
          <cell r="R93">
            <v>1979</v>
          </cell>
          <cell r="S93" t="str">
            <v>Eemsdelta</v>
          </cell>
          <cell r="T93">
            <v>10004111.077889295</v>
          </cell>
          <cell r="U93">
            <v>9132278.8206407353</v>
          </cell>
          <cell r="V93">
            <v>8626762.1720533576</v>
          </cell>
          <cell r="W93">
            <v>8202940.1110578878</v>
          </cell>
          <cell r="X93">
            <v>7992216.9980453607</v>
          </cell>
          <cell r="Y93">
            <v>7552398.7925695525</v>
          </cell>
        </row>
        <row r="94">
          <cell r="R94">
            <v>770</v>
          </cell>
          <cell r="S94" t="str">
            <v>Eersel</v>
          </cell>
          <cell r="T94">
            <v>2820706.8846837659</v>
          </cell>
          <cell r="U94">
            <v>2533186.9798472477</v>
          </cell>
          <cell r="V94">
            <v>2386553.9165736842</v>
          </cell>
          <cell r="W94">
            <v>2297658.4061964261</v>
          </cell>
          <cell r="X94">
            <v>2208395.6293233153</v>
          </cell>
          <cell r="Y94">
            <v>2188146.7845628425</v>
          </cell>
        </row>
        <row r="95">
          <cell r="R95">
            <v>1903</v>
          </cell>
          <cell r="S95" t="str">
            <v>Eijsden-Margraten</v>
          </cell>
          <cell r="T95">
            <v>1547166.0747034471</v>
          </cell>
          <cell r="U95">
            <v>1399158.6473235204</v>
          </cell>
          <cell r="V95">
            <v>1350556.0254610509</v>
          </cell>
          <cell r="W95">
            <v>1218401.1604870767</v>
          </cell>
          <cell r="X95">
            <v>1098237.4436491653</v>
          </cell>
          <cell r="Y95">
            <v>1032533.930401517</v>
          </cell>
        </row>
        <row r="96">
          <cell r="R96">
            <v>772</v>
          </cell>
          <cell r="S96" t="str">
            <v>Eindhoven</v>
          </cell>
          <cell r="T96">
            <v>36035012.718411855</v>
          </cell>
          <cell r="U96">
            <v>33838948.391851202</v>
          </cell>
          <cell r="V96">
            <v>32583615.51933274</v>
          </cell>
          <cell r="W96">
            <v>31414425.42813199</v>
          </cell>
          <cell r="X96">
            <v>30146708.451439835</v>
          </cell>
          <cell r="Y96">
            <v>28546944.355528813</v>
          </cell>
        </row>
        <row r="97">
          <cell r="R97">
            <v>230</v>
          </cell>
          <cell r="S97" t="str">
            <v>Elburg</v>
          </cell>
          <cell r="T97">
            <v>3508530.7266719779</v>
          </cell>
          <cell r="U97">
            <v>3255724.6481540049</v>
          </cell>
          <cell r="V97">
            <v>3148837.6330521237</v>
          </cell>
          <cell r="W97">
            <v>3008278.813951517</v>
          </cell>
          <cell r="X97">
            <v>2952994.6709225834</v>
          </cell>
          <cell r="Y97">
            <v>2728873.0786780007</v>
          </cell>
        </row>
        <row r="98">
          <cell r="R98">
            <v>114</v>
          </cell>
          <cell r="S98" t="str">
            <v>Emmen</v>
          </cell>
          <cell r="T98">
            <v>25921692.376969729</v>
          </cell>
          <cell r="U98">
            <v>24103649.307204727</v>
          </cell>
          <cell r="V98">
            <v>22920706.254135568</v>
          </cell>
          <cell r="W98">
            <v>21872914.086613368</v>
          </cell>
          <cell r="X98">
            <v>20684008.039059896</v>
          </cell>
          <cell r="Y98">
            <v>19579594.501328826</v>
          </cell>
        </row>
        <row r="99">
          <cell r="R99">
            <v>388</v>
          </cell>
          <cell r="S99" t="str">
            <v>Enkhuizen</v>
          </cell>
          <cell r="T99">
            <v>1624987.8374422952</v>
          </cell>
          <cell r="U99">
            <v>1514281.2745197944</v>
          </cell>
          <cell r="V99">
            <v>1490680.1001067909</v>
          </cell>
          <cell r="W99">
            <v>1415268.822264164</v>
          </cell>
          <cell r="X99">
            <v>1401477.2629001024</v>
          </cell>
          <cell r="Y99">
            <v>1373140.0791138583</v>
          </cell>
        </row>
        <row r="100">
          <cell r="R100">
            <v>153</v>
          </cell>
          <cell r="S100" t="str">
            <v>Enschede</v>
          </cell>
          <cell r="T100">
            <v>26853425.386521172</v>
          </cell>
          <cell r="U100">
            <v>25132529.117569976</v>
          </cell>
          <cell r="V100">
            <v>23297856.374423087</v>
          </cell>
          <cell r="W100">
            <v>22123927.787735697</v>
          </cell>
          <cell r="X100">
            <v>20800094.496984992</v>
          </cell>
          <cell r="Y100">
            <v>19294001.353225347</v>
          </cell>
        </row>
        <row r="101">
          <cell r="R101">
            <v>232</v>
          </cell>
          <cell r="S101" t="str">
            <v>Epe</v>
          </cell>
          <cell r="T101">
            <v>4188342.2131642927</v>
          </cell>
          <cell r="U101">
            <v>3919354.6312774029</v>
          </cell>
          <cell r="V101">
            <v>3788019.9506188217</v>
          </cell>
          <cell r="W101">
            <v>3658486.1640960453</v>
          </cell>
          <cell r="X101">
            <v>3462529.668642798</v>
          </cell>
          <cell r="Y101">
            <v>3343581.5993413208</v>
          </cell>
        </row>
        <row r="102">
          <cell r="R102">
            <v>233</v>
          </cell>
          <cell r="S102" t="str">
            <v>Ermelo</v>
          </cell>
          <cell r="T102">
            <v>3769300.7023095996</v>
          </cell>
          <cell r="U102">
            <v>3505022.2994969254</v>
          </cell>
          <cell r="V102">
            <v>3426576.8401517402</v>
          </cell>
          <cell r="W102">
            <v>3289035.6971555036</v>
          </cell>
          <cell r="X102">
            <v>3157485.0443278141</v>
          </cell>
          <cell r="Y102">
            <v>3062842.5856018015</v>
          </cell>
        </row>
        <row r="103">
          <cell r="R103">
            <v>777</v>
          </cell>
          <cell r="S103" t="str">
            <v>Etten-Leur</v>
          </cell>
          <cell r="T103">
            <v>6102582.9263204476</v>
          </cell>
          <cell r="U103">
            <v>5802334.850151347</v>
          </cell>
          <cell r="V103">
            <v>5698618.0731277671</v>
          </cell>
          <cell r="W103">
            <v>5432717.7361311959</v>
          </cell>
          <cell r="X103">
            <v>5250584.8929185038</v>
          </cell>
          <cell r="Y103">
            <v>5029129.1738963639</v>
          </cell>
        </row>
        <row r="104">
          <cell r="R104">
            <v>779</v>
          </cell>
          <cell r="S104" t="str">
            <v>Geertruidenberg</v>
          </cell>
          <cell r="T104">
            <v>2095895.0352972175</v>
          </cell>
          <cell r="U104">
            <v>1977499.7383903654</v>
          </cell>
          <cell r="V104">
            <v>1943182.595027728</v>
          </cell>
          <cell r="W104">
            <v>1753290.9015672298</v>
          </cell>
          <cell r="X104">
            <v>1635228.064302034</v>
          </cell>
          <cell r="Y104">
            <v>1492814.2732006961</v>
          </cell>
        </row>
        <row r="105">
          <cell r="R105">
            <v>1771</v>
          </cell>
          <cell r="S105" t="str">
            <v>Geldrop-Mierlo</v>
          </cell>
          <cell r="T105">
            <v>1644176.6124328615</v>
          </cell>
          <cell r="U105">
            <v>1586800.4775687812</v>
          </cell>
          <cell r="V105">
            <v>1550388.9262120645</v>
          </cell>
          <cell r="W105">
            <v>1560644.6405221785</v>
          </cell>
          <cell r="X105">
            <v>1523494.5585763315</v>
          </cell>
          <cell r="Y105">
            <v>1465349.7837254992</v>
          </cell>
        </row>
        <row r="106">
          <cell r="R106">
            <v>1652</v>
          </cell>
          <cell r="S106" t="str">
            <v>Gemert-Bakel</v>
          </cell>
          <cell r="T106">
            <v>4663369.1588404542</v>
          </cell>
          <cell r="U106">
            <v>4340241.8591036899</v>
          </cell>
          <cell r="V106">
            <v>4186150.2154941582</v>
          </cell>
          <cell r="W106">
            <v>3894452.9341950463</v>
          </cell>
          <cell r="X106">
            <v>3761477.5293466756</v>
          </cell>
          <cell r="Y106">
            <v>3582406.21355402</v>
          </cell>
        </row>
        <row r="107">
          <cell r="R107">
            <v>907</v>
          </cell>
          <cell r="S107" t="str">
            <v>Gennep</v>
          </cell>
          <cell r="T107">
            <v>5380515.4674522113</v>
          </cell>
          <cell r="U107">
            <v>4944990.38992038</v>
          </cell>
          <cell r="V107">
            <v>4725170.079518605</v>
          </cell>
          <cell r="W107">
            <v>4449746.8685611216</v>
          </cell>
          <cell r="X107">
            <v>4234705.2605581507</v>
          </cell>
          <cell r="Y107">
            <v>3942442.0288833464</v>
          </cell>
        </row>
        <row r="108">
          <cell r="R108">
            <v>784</v>
          </cell>
          <cell r="S108" t="str">
            <v>Gilze en Rijen</v>
          </cell>
          <cell r="T108">
            <v>1933242.2248859091</v>
          </cell>
          <cell r="U108">
            <v>1856555.5252857681</v>
          </cell>
          <cell r="V108">
            <v>1828602.959766702</v>
          </cell>
          <cell r="W108">
            <v>1730351.4254812871</v>
          </cell>
          <cell r="X108">
            <v>1677589.7457485341</v>
          </cell>
          <cell r="Y108">
            <v>1651616.4510092761</v>
          </cell>
        </row>
        <row r="109">
          <cell r="R109">
            <v>1924</v>
          </cell>
          <cell r="S109" t="str">
            <v>Goeree-Overflakkee</v>
          </cell>
          <cell r="T109">
            <v>5820745.9216726506</v>
          </cell>
          <cell r="U109">
            <v>5392481.1878631162</v>
          </cell>
          <cell r="V109">
            <v>5105469.738414485</v>
          </cell>
          <cell r="W109">
            <v>4774738.6020968296</v>
          </cell>
          <cell r="X109">
            <v>4587893.6778425993</v>
          </cell>
          <cell r="Y109">
            <v>4348094.8163912026</v>
          </cell>
        </row>
        <row r="110">
          <cell r="R110">
            <v>664</v>
          </cell>
          <cell r="S110" t="str">
            <v>Goes</v>
          </cell>
          <cell r="T110">
            <v>6312306.5356412884</v>
          </cell>
          <cell r="U110">
            <v>6053018.3324317476</v>
          </cell>
          <cell r="V110">
            <v>5979784.2353421543</v>
          </cell>
          <cell r="W110">
            <v>5846281.847739785</v>
          </cell>
          <cell r="X110">
            <v>5691569.1921999585</v>
          </cell>
          <cell r="Y110">
            <v>5521073.2738884706</v>
          </cell>
        </row>
        <row r="111">
          <cell r="R111">
            <v>785</v>
          </cell>
          <cell r="S111" t="str">
            <v>Goirle</v>
          </cell>
          <cell r="T111">
            <v>2547132.3883306026</v>
          </cell>
          <cell r="U111">
            <v>2332350.2767207096</v>
          </cell>
          <cell r="V111">
            <v>2247856.2704613246</v>
          </cell>
          <cell r="W111">
            <v>2184236.0129645211</v>
          </cell>
          <cell r="X111">
            <v>2076333.0018974745</v>
          </cell>
          <cell r="Y111">
            <v>1946480.5026583695</v>
          </cell>
        </row>
        <row r="112">
          <cell r="R112">
            <v>1942</v>
          </cell>
          <cell r="S112" t="str">
            <v>Gooise Meren</v>
          </cell>
          <cell r="T112">
            <v>1623892.8919405802</v>
          </cell>
          <cell r="U112">
            <v>1429112.1910040709</v>
          </cell>
          <cell r="V112">
            <v>1404895.9355770519</v>
          </cell>
          <cell r="W112">
            <v>1235490.9485209514</v>
          </cell>
          <cell r="X112">
            <v>1214535.6690300051</v>
          </cell>
          <cell r="Y112">
            <v>1152527.8991341048</v>
          </cell>
        </row>
        <row r="113">
          <cell r="R113">
            <v>512</v>
          </cell>
          <cell r="S113" t="str">
            <v>Gorinchem</v>
          </cell>
          <cell r="T113">
            <v>7525050.8172349157</v>
          </cell>
          <cell r="U113">
            <v>7114884.3346650843</v>
          </cell>
          <cell r="V113">
            <v>6985441.1919375164</v>
          </cell>
          <cell r="W113">
            <v>6790102.8882311471</v>
          </cell>
          <cell r="X113">
            <v>6403366.078815138</v>
          </cell>
          <cell r="Y113">
            <v>6181086.5512985773</v>
          </cell>
        </row>
        <row r="114">
          <cell r="R114">
            <v>513</v>
          </cell>
          <cell r="S114" t="str">
            <v>Gouda</v>
          </cell>
          <cell r="T114">
            <v>9900869.6889266651</v>
          </cell>
          <cell r="U114">
            <v>9146669.0500067733</v>
          </cell>
          <cell r="V114">
            <v>8814909.4917545281</v>
          </cell>
          <cell r="W114">
            <v>8663774.8760018684</v>
          </cell>
          <cell r="X114">
            <v>8220737.4733117679</v>
          </cell>
          <cell r="Y114">
            <v>7596926.1686981758</v>
          </cell>
        </row>
        <row r="115">
          <cell r="R115">
            <v>14</v>
          </cell>
          <cell r="S115" t="str">
            <v>Groningen</v>
          </cell>
          <cell r="T115">
            <v>30185766.593256526</v>
          </cell>
          <cell r="U115">
            <v>27958041.212393899</v>
          </cell>
          <cell r="V115">
            <v>26529567.678485915</v>
          </cell>
          <cell r="W115">
            <v>25287628.757601716</v>
          </cell>
          <cell r="X115">
            <v>24057518.170666587</v>
          </cell>
          <cell r="Y115">
            <v>22349893.142071668</v>
          </cell>
        </row>
        <row r="116">
          <cell r="R116">
            <v>1729</v>
          </cell>
          <cell r="S116" t="str">
            <v>Gulpen-Wittem</v>
          </cell>
          <cell r="T116">
            <v>1934901.8587103074</v>
          </cell>
          <cell r="U116">
            <v>1853814.8939108851</v>
          </cell>
          <cell r="V116">
            <v>1788846.7266028458</v>
          </cell>
          <cell r="W116">
            <v>1641000.884121065</v>
          </cell>
          <cell r="X116">
            <v>1542166.3969845599</v>
          </cell>
          <cell r="Y116">
            <v>1409090.2090465976</v>
          </cell>
        </row>
        <row r="117">
          <cell r="R117">
            <v>158</v>
          </cell>
          <cell r="S117" t="str">
            <v>Haaksbergen</v>
          </cell>
          <cell r="T117">
            <v>2429714.4590623472</v>
          </cell>
          <cell r="U117">
            <v>2244871.8197591659</v>
          </cell>
          <cell r="V117">
            <v>2181302.8720023553</v>
          </cell>
          <cell r="W117">
            <v>2038495.3846081099</v>
          </cell>
          <cell r="X117">
            <v>1885251.6445417912</v>
          </cell>
          <cell r="Y117">
            <v>1791272.6316533331</v>
          </cell>
        </row>
        <row r="118">
          <cell r="R118">
            <v>392</v>
          </cell>
          <cell r="S118" t="str">
            <v>Haarlem</v>
          </cell>
          <cell r="T118">
            <v>17104360.194473125</v>
          </cell>
          <cell r="U118">
            <v>15986307.56698809</v>
          </cell>
          <cell r="V118">
            <v>15310379.191241495</v>
          </cell>
          <cell r="W118">
            <v>14401436.587336022</v>
          </cell>
          <cell r="X118">
            <v>13583538.160231642</v>
          </cell>
          <cell r="Y118">
            <v>12674472.381921917</v>
          </cell>
        </row>
        <row r="119">
          <cell r="R119">
            <v>394</v>
          </cell>
          <cell r="S119" t="str">
            <v>Haarlemmermeer</v>
          </cell>
          <cell r="T119">
            <v>5667251.7954708124</v>
          </cell>
          <cell r="U119">
            <v>5335615.617690675</v>
          </cell>
          <cell r="V119">
            <v>5073225.3504283456</v>
          </cell>
          <cell r="W119">
            <v>5040937.1434082445</v>
          </cell>
          <cell r="X119">
            <v>4846351.9189876737</v>
          </cell>
          <cell r="Y119">
            <v>4640495.260512935</v>
          </cell>
        </row>
        <row r="120">
          <cell r="R120">
            <v>1655</v>
          </cell>
          <cell r="S120" t="str">
            <v>Halderberge</v>
          </cell>
          <cell r="T120">
            <v>5691195.0546590155</v>
          </cell>
          <cell r="U120">
            <v>5330696.6011937894</v>
          </cell>
          <cell r="V120">
            <v>5044616.8185324268</v>
          </cell>
          <cell r="W120">
            <v>4766251.9363943143</v>
          </cell>
          <cell r="X120">
            <v>4654973.1091756793</v>
          </cell>
          <cell r="Y120">
            <v>4376758.6597146494</v>
          </cell>
        </row>
        <row r="121">
          <cell r="R121">
            <v>160</v>
          </cell>
          <cell r="S121" t="str">
            <v>Hardenberg</v>
          </cell>
          <cell r="T121">
            <v>9439325.171023827</v>
          </cell>
          <cell r="U121">
            <v>8898507.0049303342</v>
          </cell>
          <cell r="V121">
            <v>8823331.8931532819</v>
          </cell>
          <cell r="W121">
            <v>8392820.1879516989</v>
          </cell>
          <cell r="X121">
            <v>7928335.1565284068</v>
          </cell>
          <cell r="Y121">
            <v>7662555.2399608344</v>
          </cell>
        </row>
        <row r="122">
          <cell r="R122">
            <v>243</v>
          </cell>
          <cell r="S122" t="str">
            <v>Harderwijk</v>
          </cell>
          <cell r="T122">
            <v>5175188.6361237029</v>
          </cell>
          <cell r="U122">
            <v>4973904.6099145785</v>
          </cell>
          <cell r="V122">
            <v>4821139.8721247334</v>
          </cell>
          <cell r="W122">
            <v>4591784.8405180676</v>
          </cell>
          <cell r="X122">
            <v>4419558.5685976306</v>
          </cell>
          <cell r="Y122">
            <v>4189401.799600902</v>
          </cell>
        </row>
        <row r="123">
          <cell r="R123">
            <v>72</v>
          </cell>
          <cell r="S123" t="str">
            <v>Harlingen</v>
          </cell>
          <cell r="T123">
            <v>2149627.8213292118</v>
          </cell>
          <cell r="U123">
            <v>2043687.046852771</v>
          </cell>
          <cell r="V123">
            <v>1945565.2039183951</v>
          </cell>
          <cell r="W123">
            <v>1924819.3975922733</v>
          </cell>
          <cell r="X123">
            <v>1913820.2811844407</v>
          </cell>
          <cell r="Y123">
            <v>1886916.2832947671</v>
          </cell>
        </row>
        <row r="124">
          <cell r="R124">
            <v>244</v>
          </cell>
          <cell r="S124" t="str">
            <v>Hattem</v>
          </cell>
          <cell r="T124">
            <v>816545.11167603626</v>
          </cell>
          <cell r="U124">
            <v>762181.70705716836</v>
          </cell>
          <cell r="V124">
            <v>752131.90420497162</v>
          </cell>
          <cell r="W124">
            <v>754949.16264852416</v>
          </cell>
          <cell r="X124">
            <v>720469.45167163992</v>
          </cell>
          <cell r="Y124">
            <v>722857.30048866011</v>
          </cell>
        </row>
        <row r="125">
          <cell r="R125">
            <v>396</v>
          </cell>
          <cell r="S125" t="str">
            <v>Heemskerk</v>
          </cell>
          <cell r="T125">
            <v>4405164.7425771374</v>
          </cell>
          <cell r="U125">
            <v>4166820.0086154058</v>
          </cell>
          <cell r="V125">
            <v>4079118.4396942374</v>
          </cell>
          <cell r="W125">
            <v>3792358.3226333521</v>
          </cell>
          <cell r="X125">
            <v>3633391.9193103272</v>
          </cell>
          <cell r="Y125">
            <v>3464889.8269484327</v>
          </cell>
        </row>
        <row r="126">
          <cell r="R126">
            <v>397</v>
          </cell>
          <cell r="S126" t="str">
            <v>Heemstede</v>
          </cell>
          <cell r="T126">
            <v>1388081.894228705</v>
          </cell>
          <cell r="U126">
            <v>1217085.405377252</v>
          </cell>
          <cell r="V126">
            <v>1101736.8092141692</v>
          </cell>
          <cell r="W126">
            <v>1034392.0136338943</v>
          </cell>
          <cell r="X126">
            <v>926683.20891461114</v>
          </cell>
          <cell r="Y126">
            <v>896041.97706855845</v>
          </cell>
        </row>
        <row r="127">
          <cell r="R127">
            <v>246</v>
          </cell>
          <cell r="S127" t="str">
            <v>Heerde</v>
          </cell>
          <cell r="T127">
            <v>2452374.0163006512</v>
          </cell>
          <cell r="U127">
            <v>2164430.2879524566</v>
          </cell>
          <cell r="V127">
            <v>2115103.9501904855</v>
          </cell>
          <cell r="W127">
            <v>1969789.2488007292</v>
          </cell>
          <cell r="X127">
            <v>1907161.8556466277</v>
          </cell>
          <cell r="Y127">
            <v>1826167.6544501162</v>
          </cell>
        </row>
        <row r="128">
          <cell r="R128">
            <v>74</v>
          </cell>
          <cell r="S128" t="str">
            <v>Heerenveen</v>
          </cell>
          <cell r="T128">
            <v>9110243.8503127564</v>
          </cell>
          <cell r="U128">
            <v>8644423.8342633359</v>
          </cell>
          <cell r="V128">
            <v>8490359.716901511</v>
          </cell>
          <cell r="W128">
            <v>8348253.6537944414</v>
          </cell>
          <cell r="X128">
            <v>8043302.8193546869</v>
          </cell>
          <cell r="Y128">
            <v>7742675.3742330186</v>
          </cell>
        </row>
        <row r="129">
          <cell r="R129">
            <v>917</v>
          </cell>
          <cell r="S129" t="str">
            <v>Heerlen</v>
          </cell>
          <cell r="T129">
            <v>29048712.242035925</v>
          </cell>
          <cell r="U129">
            <v>27282257.330634113</v>
          </cell>
          <cell r="V129">
            <v>26054247.290610556</v>
          </cell>
          <cell r="W129">
            <v>24751810.966207117</v>
          </cell>
          <cell r="X129">
            <v>23315754.900297925</v>
          </cell>
          <cell r="Y129">
            <v>22412460.358668372</v>
          </cell>
        </row>
        <row r="130">
          <cell r="R130">
            <v>1658</v>
          </cell>
          <cell r="S130" t="str">
            <v>Heeze-Leende</v>
          </cell>
          <cell r="T130">
            <v>1135876.4020690278</v>
          </cell>
          <cell r="U130">
            <v>1110407.7397872114</v>
          </cell>
          <cell r="V130">
            <v>1113541.6974935888</v>
          </cell>
          <cell r="W130">
            <v>1051431.644373233</v>
          </cell>
          <cell r="X130">
            <v>934561.50749963918</v>
          </cell>
          <cell r="Y130">
            <v>940972.95057470666</v>
          </cell>
        </row>
        <row r="131">
          <cell r="R131">
            <v>399</v>
          </cell>
          <cell r="S131" t="str">
            <v>Heiloo</v>
          </cell>
          <cell r="T131">
            <v>906280.2697022655</v>
          </cell>
          <cell r="U131">
            <v>886234.78013784951</v>
          </cell>
          <cell r="V131">
            <v>890973.06349696347</v>
          </cell>
          <cell r="W131">
            <v>896200.8535097061</v>
          </cell>
          <cell r="X131">
            <v>856679.26203209045</v>
          </cell>
          <cell r="Y131">
            <v>862627.46612308221</v>
          </cell>
        </row>
        <row r="132">
          <cell r="R132">
            <v>163</v>
          </cell>
          <cell r="S132" t="str">
            <v>Hellendoorn</v>
          </cell>
          <cell r="T132">
            <v>3894777.1880470999</v>
          </cell>
          <cell r="U132">
            <v>3615812.9588418268</v>
          </cell>
          <cell r="V132">
            <v>3300647.1980887223</v>
          </cell>
          <cell r="W132">
            <v>3114242.8362016166</v>
          </cell>
          <cell r="X132">
            <v>2945885.4897674746</v>
          </cell>
          <cell r="Y132">
            <v>2845883.7439192696</v>
          </cell>
        </row>
        <row r="133">
          <cell r="R133">
            <v>794</v>
          </cell>
          <cell r="S133" t="str">
            <v>Helmond</v>
          </cell>
          <cell r="T133">
            <v>17490333.578231931</v>
          </cell>
          <cell r="U133">
            <v>16387602.577199483</v>
          </cell>
          <cell r="V133">
            <v>16004756.877144631</v>
          </cell>
          <cell r="W133">
            <v>15404223.399511479</v>
          </cell>
          <cell r="X133">
            <v>14894335.471218104</v>
          </cell>
          <cell r="Y133">
            <v>14542396.71190365</v>
          </cell>
        </row>
        <row r="134">
          <cell r="R134">
            <v>531</v>
          </cell>
          <cell r="S134" t="str">
            <v>Hendrik-Ido-Ambacht</v>
          </cell>
          <cell r="T134">
            <v>1139765.2767753082</v>
          </cell>
          <cell r="U134">
            <v>1093092.0164925109</v>
          </cell>
          <cell r="V134">
            <v>1060584.2463012906</v>
          </cell>
          <cell r="W134">
            <v>1028714.3201850965</v>
          </cell>
          <cell r="X134">
            <v>995148.92093727842</v>
          </cell>
          <cell r="Y134">
            <v>942515.42808831786</v>
          </cell>
        </row>
        <row r="135">
          <cell r="R135">
            <v>164</v>
          </cell>
          <cell r="S135" t="str">
            <v>Hengelo</v>
          </cell>
          <cell r="T135">
            <v>13746405.905917328</v>
          </cell>
          <cell r="U135">
            <v>12859468.034981558</v>
          </cell>
          <cell r="V135">
            <v>12163662.797214657</v>
          </cell>
          <cell r="W135">
            <v>11316687.831130093</v>
          </cell>
          <cell r="X135">
            <v>10680421.168972684</v>
          </cell>
          <cell r="Y135">
            <v>10136228.855443623</v>
          </cell>
        </row>
        <row r="136">
          <cell r="R136">
            <v>1966</v>
          </cell>
          <cell r="S136" t="str">
            <v>Het Hogeland</v>
          </cell>
          <cell r="T136">
            <v>8115641.9000819596</v>
          </cell>
          <cell r="U136">
            <v>7530529.300614764</v>
          </cell>
          <cell r="V136">
            <v>7179952.5913505452</v>
          </cell>
          <cell r="W136">
            <v>6920755.9029452242</v>
          </cell>
          <cell r="X136">
            <v>6621455.4832500955</v>
          </cell>
          <cell r="Y136">
            <v>6183528.5752806878</v>
          </cell>
        </row>
        <row r="137">
          <cell r="R137">
            <v>252</v>
          </cell>
          <cell r="S137" t="str">
            <v>Heumen</v>
          </cell>
          <cell r="T137">
            <v>1189069.7082942212</v>
          </cell>
          <cell r="U137">
            <v>1161012.8955605596</v>
          </cell>
          <cell r="V137">
            <v>1166946.5507967428</v>
          </cell>
          <cell r="W137">
            <v>1115504.2193669062</v>
          </cell>
          <cell r="X137">
            <v>1082957.0402073348</v>
          </cell>
          <cell r="Y137">
            <v>955475.89945364406</v>
          </cell>
        </row>
        <row r="138">
          <cell r="R138">
            <v>797</v>
          </cell>
          <cell r="S138" t="str">
            <v>Heusden</v>
          </cell>
          <cell r="T138">
            <v>3697261.8785156561</v>
          </cell>
          <cell r="U138">
            <v>3468145.6311693336</v>
          </cell>
          <cell r="V138">
            <v>3445575.5645400668</v>
          </cell>
          <cell r="W138">
            <v>3251288.9408508707</v>
          </cell>
          <cell r="X138">
            <v>3171876.6074122735</v>
          </cell>
          <cell r="Y138">
            <v>3049240.2275564102</v>
          </cell>
        </row>
        <row r="139">
          <cell r="R139">
            <v>534</v>
          </cell>
          <cell r="S139" t="str">
            <v>Hillegom</v>
          </cell>
          <cell r="T139">
            <v>1842434.3874164179</v>
          </cell>
          <cell r="U139">
            <v>1770852.2770193683</v>
          </cell>
          <cell r="V139">
            <v>1755547.1359786296</v>
          </cell>
          <cell r="W139">
            <v>1691383.6993263853</v>
          </cell>
          <cell r="X139">
            <v>1631864.0668435518</v>
          </cell>
          <cell r="Y139">
            <v>1573322.2896423205</v>
          </cell>
        </row>
        <row r="140">
          <cell r="R140">
            <v>798</v>
          </cell>
          <cell r="S140" t="str">
            <v>Hilvarenbeek</v>
          </cell>
          <cell r="T140">
            <v>1443183.1425514687</v>
          </cell>
          <cell r="U140">
            <v>1410787.5583145944</v>
          </cell>
          <cell r="V140">
            <v>1344451.0491398533</v>
          </cell>
          <cell r="W140">
            <v>1300992.2577925092</v>
          </cell>
          <cell r="X140">
            <v>1238958.9535111808</v>
          </cell>
          <cell r="Y140">
            <v>1245384.0906053733</v>
          </cell>
        </row>
        <row r="141">
          <cell r="R141">
            <v>402</v>
          </cell>
          <cell r="S141" t="str">
            <v>Hilversum</v>
          </cell>
          <cell r="T141">
            <v>7699034.3724454641</v>
          </cell>
          <cell r="U141">
            <v>7312204.0497131776</v>
          </cell>
          <cell r="V141">
            <v>6953281.3434586553</v>
          </cell>
          <cell r="W141">
            <v>6686346.5121626426</v>
          </cell>
          <cell r="X141">
            <v>6605216.2364676008</v>
          </cell>
          <cell r="Y141">
            <v>6100976.8606773745</v>
          </cell>
        </row>
        <row r="142">
          <cell r="R142">
            <v>1963</v>
          </cell>
          <cell r="S142" t="str">
            <v>Hoeksche Waard</v>
          </cell>
          <cell r="T142">
            <v>5024482.8616324663</v>
          </cell>
          <cell r="U142">
            <v>4786207.188858496</v>
          </cell>
          <cell r="V142">
            <v>4736487.0411190819</v>
          </cell>
          <cell r="W142">
            <v>4717689.9432730358</v>
          </cell>
          <cell r="X142">
            <v>4630283.109955593</v>
          </cell>
          <cell r="Y142">
            <v>4397917.4965388998</v>
          </cell>
        </row>
        <row r="143">
          <cell r="R143">
            <v>1735</v>
          </cell>
          <cell r="S143" t="str">
            <v>Hof van Twente</v>
          </cell>
          <cell r="T143">
            <v>2848244.9485044805</v>
          </cell>
          <cell r="U143">
            <v>2685210.6376147834</v>
          </cell>
          <cell r="V143">
            <v>2533902.334078161</v>
          </cell>
          <cell r="W143">
            <v>2481251.2287895684</v>
          </cell>
          <cell r="X143">
            <v>2450459.6824647086</v>
          </cell>
          <cell r="Y143">
            <v>2362463.1550523257</v>
          </cell>
        </row>
        <row r="144">
          <cell r="R144">
            <v>1911</v>
          </cell>
          <cell r="S144" t="str">
            <v>Hollands Kroon</v>
          </cell>
          <cell r="T144">
            <v>3008252.4457700201</v>
          </cell>
          <cell r="U144">
            <v>2873760.9352672594</v>
          </cell>
          <cell r="V144">
            <v>2785118.3020179998</v>
          </cell>
          <cell r="W144">
            <v>2744698.5816706945</v>
          </cell>
          <cell r="X144">
            <v>2723200.5556926755</v>
          </cell>
          <cell r="Y144">
            <v>2605408.9333931613</v>
          </cell>
        </row>
        <row r="145">
          <cell r="R145">
            <v>118</v>
          </cell>
          <cell r="S145" t="str">
            <v>Hoogeveen</v>
          </cell>
          <cell r="T145">
            <v>20015714.003730543</v>
          </cell>
          <cell r="U145">
            <v>18865128.630501587</v>
          </cell>
          <cell r="V145">
            <v>18065939.081806008</v>
          </cell>
          <cell r="W145">
            <v>17195561.860784952</v>
          </cell>
          <cell r="X145">
            <v>16655140.938182436</v>
          </cell>
          <cell r="Y145">
            <v>15986538.200657902</v>
          </cell>
        </row>
        <row r="146">
          <cell r="R146">
            <v>405</v>
          </cell>
          <cell r="S146" t="str">
            <v>Hoorn</v>
          </cell>
          <cell r="T146">
            <v>5922184.5284528797</v>
          </cell>
          <cell r="U146">
            <v>5499557.4523310754</v>
          </cell>
          <cell r="V146">
            <v>5417286.1182872234</v>
          </cell>
          <cell r="W146">
            <v>5337190.4081684714</v>
          </cell>
          <cell r="X146">
            <v>5220258.7381547922</v>
          </cell>
          <cell r="Y146">
            <v>5069562.7880477002</v>
          </cell>
        </row>
        <row r="147">
          <cell r="R147">
            <v>1507</v>
          </cell>
          <cell r="S147" t="str">
            <v>Horst aan de Maas</v>
          </cell>
          <cell r="T147">
            <v>4103630.6204799782</v>
          </cell>
          <cell r="U147">
            <v>3881749.5164580951</v>
          </cell>
          <cell r="V147">
            <v>3731795.9653928196</v>
          </cell>
          <cell r="W147">
            <v>3668945.9719127831</v>
          </cell>
          <cell r="X147">
            <v>3396163.058465729</v>
          </cell>
          <cell r="Y147">
            <v>3137188.0771421455</v>
          </cell>
        </row>
        <row r="148">
          <cell r="R148">
            <v>321</v>
          </cell>
          <cell r="S148" t="str">
            <v>Houten</v>
          </cell>
          <cell r="T148">
            <v>630478.86008279677</v>
          </cell>
          <cell r="U148">
            <v>618971.59161621274</v>
          </cell>
          <cell r="V148">
            <v>624164.29339810531</v>
          </cell>
          <cell r="W148">
            <v>631218.32246537646</v>
          </cell>
          <cell r="X148">
            <v>637250.11708780145</v>
          </cell>
          <cell r="Y148">
            <v>643941.19484180876</v>
          </cell>
        </row>
        <row r="149">
          <cell r="R149">
            <v>406</v>
          </cell>
          <cell r="S149" t="str">
            <v>Huizen</v>
          </cell>
          <cell r="T149">
            <v>1662545.7154017682</v>
          </cell>
          <cell r="U149">
            <v>1625780.5956617107</v>
          </cell>
          <cell r="V149">
            <v>1589105.9353846849</v>
          </cell>
          <cell r="W149">
            <v>1505358.9029876373</v>
          </cell>
          <cell r="X149">
            <v>1475587.3448564017</v>
          </cell>
          <cell r="Y149">
            <v>1388096.0835173321</v>
          </cell>
        </row>
        <row r="150">
          <cell r="R150">
            <v>677</v>
          </cell>
          <cell r="S150" t="str">
            <v>Hulst</v>
          </cell>
          <cell r="T150">
            <v>4205984.2217273572</v>
          </cell>
          <cell r="U150">
            <v>3983920.9592323988</v>
          </cell>
          <cell r="V150">
            <v>3845893.4761501956</v>
          </cell>
          <cell r="W150">
            <v>3771921.1902286252</v>
          </cell>
          <cell r="X150">
            <v>3615753.8173174825</v>
          </cell>
          <cell r="Y150">
            <v>3470869.3144338876</v>
          </cell>
        </row>
        <row r="151">
          <cell r="R151">
            <v>353</v>
          </cell>
          <cell r="S151" t="str">
            <v>IJsselstein</v>
          </cell>
          <cell r="T151">
            <v>2729027.4649734986</v>
          </cell>
          <cell r="U151">
            <v>2541559.3168787761</v>
          </cell>
          <cell r="V151">
            <v>2494362.5039211167</v>
          </cell>
          <cell r="W151">
            <v>2399173.4015597352</v>
          </cell>
          <cell r="X151">
            <v>2292861.8167690006</v>
          </cell>
          <cell r="Y151">
            <v>2199572.5365552665</v>
          </cell>
        </row>
        <row r="152">
          <cell r="R152">
            <v>166</v>
          </cell>
          <cell r="S152" t="str">
            <v>Kampen</v>
          </cell>
          <cell r="T152">
            <v>5829898.3696290543</v>
          </cell>
          <cell r="U152">
            <v>5509876.9642476579</v>
          </cell>
          <cell r="V152">
            <v>5396219.1223879084</v>
          </cell>
          <cell r="W152">
            <v>5235980.6143277735</v>
          </cell>
          <cell r="X152">
            <v>5020147.1163967149</v>
          </cell>
          <cell r="Y152">
            <v>4812884.0314271105</v>
          </cell>
        </row>
        <row r="153">
          <cell r="R153">
            <v>678</v>
          </cell>
          <cell r="S153" t="str">
            <v>Kapelle</v>
          </cell>
          <cell r="T153">
            <v>427165.76756745309</v>
          </cell>
          <cell r="U153">
            <v>385523.28537493735</v>
          </cell>
          <cell r="V153">
            <v>387089.22390799329</v>
          </cell>
          <cell r="W153">
            <v>388812.98398872919</v>
          </cell>
          <cell r="X153">
            <v>389787.78846479551</v>
          </cell>
          <cell r="Y153">
            <v>375069.10274983116</v>
          </cell>
        </row>
        <row r="154">
          <cell r="R154">
            <v>537</v>
          </cell>
          <cell r="S154" t="str">
            <v>Katwijk</v>
          </cell>
          <cell r="T154">
            <v>6998893.3158257129</v>
          </cell>
          <cell r="U154">
            <v>6618650.6511040153</v>
          </cell>
          <cell r="V154">
            <v>6386064.3353657564</v>
          </cell>
          <cell r="W154">
            <v>6279953.2326799156</v>
          </cell>
          <cell r="X154">
            <v>6041266.0360453334</v>
          </cell>
          <cell r="Y154">
            <v>5879947.5563055119</v>
          </cell>
        </row>
        <row r="155">
          <cell r="R155">
            <v>928</v>
          </cell>
          <cell r="S155" t="str">
            <v>Kerkrade</v>
          </cell>
          <cell r="T155">
            <v>19408951.614027586</v>
          </cell>
          <cell r="U155">
            <v>17971816.343476869</v>
          </cell>
          <cell r="V155">
            <v>16812321.494919363</v>
          </cell>
          <cell r="W155">
            <v>16023694.738552585</v>
          </cell>
          <cell r="X155">
            <v>15335758.312932905</v>
          </cell>
          <cell r="Y155">
            <v>14134138.805398041</v>
          </cell>
        </row>
        <row r="156">
          <cell r="R156">
            <v>1598</v>
          </cell>
          <cell r="S156" t="str">
            <v>Koggenland</v>
          </cell>
          <cell r="T156">
            <v>592020.23881190852</v>
          </cell>
          <cell r="U156">
            <v>556823.17783504992</v>
          </cell>
          <cell r="V156">
            <v>559039.22731128347</v>
          </cell>
          <cell r="W156">
            <v>552450.97025182785</v>
          </cell>
          <cell r="X156">
            <v>554871.58915562253</v>
          </cell>
          <cell r="Y156">
            <v>486813.7807922035</v>
          </cell>
        </row>
        <row r="157">
          <cell r="R157">
            <v>542</v>
          </cell>
          <cell r="S157" t="str">
            <v>Krimpen aan den IJssel</v>
          </cell>
          <cell r="T157">
            <v>2259460.1831805585</v>
          </cell>
          <cell r="U157">
            <v>2170227.2255202779</v>
          </cell>
          <cell r="V157">
            <v>2043331.7670280733</v>
          </cell>
          <cell r="W157">
            <v>2001391.3388224985</v>
          </cell>
          <cell r="X157">
            <v>1826123.3572932519</v>
          </cell>
          <cell r="Y157">
            <v>1791818.5859396514</v>
          </cell>
        </row>
        <row r="158">
          <cell r="R158">
            <v>1931</v>
          </cell>
          <cell r="S158" t="str">
            <v>Krimpenerwaard</v>
          </cell>
          <cell r="T158">
            <v>3316057.4716552533</v>
          </cell>
          <cell r="U158">
            <v>3157774.6078179255</v>
          </cell>
          <cell r="V158">
            <v>3060161.9000673108</v>
          </cell>
          <cell r="W158">
            <v>3030258.9382024556</v>
          </cell>
          <cell r="X158">
            <v>2836947.1651048469</v>
          </cell>
          <cell r="Y158">
            <v>2713955.168734658</v>
          </cell>
        </row>
        <row r="159">
          <cell r="R159">
            <v>1659</v>
          </cell>
          <cell r="S159" t="str">
            <v>Laarbeek</v>
          </cell>
          <cell r="T159">
            <v>2524704.3629663968</v>
          </cell>
          <cell r="U159">
            <v>2362170.8954221015</v>
          </cell>
          <cell r="V159">
            <v>2273520.0170755996</v>
          </cell>
          <cell r="W159">
            <v>2093001.0171316748</v>
          </cell>
          <cell r="X159">
            <v>2045331.2677575704</v>
          </cell>
          <cell r="Y159">
            <v>1899845.3242439029</v>
          </cell>
        </row>
        <row r="160">
          <cell r="R160">
            <v>1982</v>
          </cell>
          <cell r="S160" t="str">
            <v>Land van Cuijk</v>
          </cell>
          <cell r="T160">
            <v>16102447.335463585</v>
          </cell>
          <cell r="U160">
            <v>14800532.200302146</v>
          </cell>
          <cell r="V160">
            <v>14200505.465784986</v>
          </cell>
          <cell r="W160">
            <v>13162651.820512231</v>
          </cell>
          <cell r="X160">
            <v>12708856.665065648</v>
          </cell>
          <cell r="Y160">
            <v>11878467.30259596</v>
          </cell>
        </row>
        <row r="161">
          <cell r="R161">
            <v>882</v>
          </cell>
          <cell r="S161" t="str">
            <v>Landgraaf</v>
          </cell>
          <cell r="T161">
            <v>10844586.888412882</v>
          </cell>
          <cell r="U161">
            <v>9904626.4716501646</v>
          </cell>
          <cell r="V161">
            <v>9207590.1994698476</v>
          </cell>
          <cell r="W161">
            <v>8613341.5057995692</v>
          </cell>
          <cell r="X161">
            <v>8228485.0161523065</v>
          </cell>
          <cell r="Y161">
            <v>7650903.3083278276</v>
          </cell>
        </row>
        <row r="162">
          <cell r="R162">
            <v>415</v>
          </cell>
          <cell r="S162" t="str">
            <v>Landsmeer</v>
          </cell>
          <cell r="T162">
            <v>136648.07433192685</v>
          </cell>
          <cell r="U162">
            <v>133515.13085192826</v>
          </cell>
          <cell r="V162">
            <v>133786.55801767998</v>
          </cell>
          <cell r="W162">
            <v>134074.19137107054</v>
          </cell>
          <cell r="X162">
            <v>133730.46175240123</v>
          </cell>
          <cell r="Y162">
            <v>101153.42349250804</v>
          </cell>
        </row>
        <row r="163">
          <cell r="R163">
            <v>1621</v>
          </cell>
          <cell r="S163" t="str">
            <v>Lansingerland</v>
          </cell>
          <cell r="T163">
            <v>37185.63513609214</v>
          </cell>
          <cell r="U163">
            <v>36469.68461241194</v>
          </cell>
          <cell r="V163">
            <v>36697.308215036915</v>
          </cell>
          <cell r="W163">
            <v>37110.409024471272</v>
          </cell>
          <cell r="X163">
            <v>37296.895745014976</v>
          </cell>
          <cell r="Y163">
            <v>37640.111583096812</v>
          </cell>
        </row>
        <row r="164">
          <cell r="R164">
            <v>417</v>
          </cell>
          <cell r="S164" t="str">
            <v>Laren</v>
          </cell>
          <cell r="T164">
            <v>176045.73477807984</v>
          </cell>
          <cell r="U164">
            <v>114475.34416863222</v>
          </cell>
          <cell r="V164">
            <v>100470.46745746149</v>
          </cell>
          <cell r="W164">
            <v>100901.50427568665</v>
          </cell>
          <cell r="X164">
            <v>101252.93175221581</v>
          </cell>
          <cell r="Y164">
            <v>101538.54555419879</v>
          </cell>
        </row>
        <row r="165">
          <cell r="R165">
            <v>80</v>
          </cell>
          <cell r="S165" t="str">
            <v>Leeuwarden</v>
          </cell>
          <cell r="T165">
            <v>14613177.931474825</v>
          </cell>
          <cell r="U165">
            <v>13678493.67889089</v>
          </cell>
          <cell r="V165">
            <v>13075168.603188559</v>
          </cell>
          <cell r="W165">
            <v>12582142.733369082</v>
          </cell>
          <cell r="X165">
            <v>12149268.883867042</v>
          </cell>
          <cell r="Y165">
            <v>11257414.636968205</v>
          </cell>
        </row>
        <row r="166">
          <cell r="R166">
            <v>546</v>
          </cell>
          <cell r="S166" t="str">
            <v>Leiden</v>
          </cell>
          <cell r="T166">
            <v>20797360.516286366</v>
          </cell>
          <cell r="U166">
            <v>19627896.792003237</v>
          </cell>
          <cell r="V166">
            <v>18871071.001598641</v>
          </cell>
          <cell r="W166">
            <v>18162680.917798862</v>
          </cell>
          <cell r="X166">
            <v>17419856.490906924</v>
          </cell>
          <cell r="Y166">
            <v>16657891.517525161</v>
          </cell>
        </row>
        <row r="167">
          <cell r="R167">
            <v>547</v>
          </cell>
          <cell r="S167" t="str">
            <v>Leiderdorp</v>
          </cell>
          <cell r="T167">
            <v>23709.882788563988</v>
          </cell>
          <cell r="U167">
            <v>23150.777760516834</v>
          </cell>
          <cell r="V167">
            <v>23363.365426657954</v>
          </cell>
          <cell r="W167">
            <v>23491.01917173286</v>
          </cell>
          <cell r="X167">
            <v>23599.436570140919</v>
          </cell>
          <cell r="Y167">
            <v>23752.045086743965</v>
          </cell>
        </row>
        <row r="168">
          <cell r="R168">
            <v>1916</v>
          </cell>
          <cell r="S168" t="str">
            <v>Leidschendam-Voorburg</v>
          </cell>
          <cell r="T168">
            <v>2771463.1468389793</v>
          </cell>
          <cell r="U168">
            <v>2613877.1517888079</v>
          </cell>
          <cell r="V168">
            <v>2604504.8802936208</v>
          </cell>
          <cell r="W168">
            <v>2365993.9301288021</v>
          </cell>
          <cell r="X168">
            <v>2283587.3127768501</v>
          </cell>
          <cell r="Y168">
            <v>2148220.4334576619</v>
          </cell>
        </row>
        <row r="169">
          <cell r="R169">
            <v>995</v>
          </cell>
          <cell r="S169" t="str">
            <v>Lelystad</v>
          </cell>
          <cell r="T169">
            <v>6941486.7619006541</v>
          </cell>
          <cell r="U169">
            <v>6410561.525902776</v>
          </cell>
          <cell r="V169">
            <v>6091870.2951099426</v>
          </cell>
          <cell r="W169">
            <v>5900761.0915374961</v>
          </cell>
          <cell r="X169">
            <v>5669363.1666989932</v>
          </cell>
          <cell r="Y169">
            <v>5448849.1613802072</v>
          </cell>
        </row>
        <row r="170">
          <cell r="R170">
            <v>1640</v>
          </cell>
          <cell r="S170" t="str">
            <v>Leudal</v>
          </cell>
          <cell r="T170">
            <v>3294052.3476912058</v>
          </cell>
          <cell r="U170">
            <v>3051428.0002513025</v>
          </cell>
          <cell r="V170">
            <v>2888729.1968554184</v>
          </cell>
          <cell r="W170">
            <v>2734463.4289376307</v>
          </cell>
          <cell r="X170">
            <v>2621890.9181514941</v>
          </cell>
          <cell r="Y170">
            <v>2463243.1931575439</v>
          </cell>
        </row>
        <row r="171">
          <cell r="R171">
            <v>327</v>
          </cell>
          <cell r="S171" t="str">
            <v>Leusden</v>
          </cell>
          <cell r="T171">
            <v>1540334.127726513</v>
          </cell>
          <cell r="U171">
            <v>1439364.4921778913</v>
          </cell>
          <cell r="V171">
            <v>1443259.1933744818</v>
          </cell>
          <cell r="W171">
            <v>1387148.6403997028</v>
          </cell>
          <cell r="X171">
            <v>1390260.5976804905</v>
          </cell>
          <cell r="Y171">
            <v>1293901.9111643848</v>
          </cell>
        </row>
        <row r="172">
          <cell r="R172">
            <v>1705</v>
          </cell>
          <cell r="S172" t="str">
            <v>Lingewaard</v>
          </cell>
          <cell r="T172">
            <v>3837493.6903267787</v>
          </cell>
          <cell r="U172">
            <v>3607165.3086498403</v>
          </cell>
          <cell r="V172">
            <v>3410537.7691192115</v>
          </cell>
          <cell r="W172">
            <v>3236278.1539600329</v>
          </cell>
          <cell r="X172">
            <v>3066519.3713594223</v>
          </cell>
          <cell r="Y172">
            <v>2968700.8304302748</v>
          </cell>
        </row>
        <row r="173">
          <cell r="R173">
            <v>553</v>
          </cell>
          <cell r="S173" t="str">
            <v>Lisse</v>
          </cell>
          <cell r="T173">
            <v>1732097.3282401192</v>
          </cell>
          <cell r="U173">
            <v>1664863.3564868898</v>
          </cell>
          <cell r="V173">
            <v>1585512.3943775608</v>
          </cell>
          <cell r="W173">
            <v>1558993.5204038855</v>
          </cell>
          <cell r="X173">
            <v>1478349.3070227045</v>
          </cell>
          <cell r="Y173">
            <v>1418222.9331438185</v>
          </cell>
        </row>
        <row r="174">
          <cell r="R174">
            <v>262</v>
          </cell>
          <cell r="S174" t="str">
            <v>Lochem</v>
          </cell>
          <cell r="T174">
            <v>2864546.7775019151</v>
          </cell>
          <cell r="U174">
            <v>2678718.9689638517</v>
          </cell>
          <cell r="V174">
            <v>2579345.7869417756</v>
          </cell>
          <cell r="W174">
            <v>2572983.4930238225</v>
          </cell>
          <cell r="X174">
            <v>2498199.7899577734</v>
          </cell>
          <cell r="Y174">
            <v>2236047.9323991067</v>
          </cell>
        </row>
        <row r="175">
          <cell r="R175">
            <v>809</v>
          </cell>
          <cell r="S175" t="str">
            <v>Loon op Zand</v>
          </cell>
          <cell r="T175">
            <v>3098834.109272969</v>
          </cell>
          <cell r="U175">
            <v>2952927.2675719406</v>
          </cell>
          <cell r="V175">
            <v>2924814.4662355222</v>
          </cell>
          <cell r="W175">
            <v>2800037.4241765942</v>
          </cell>
          <cell r="X175">
            <v>2635968.8408908974</v>
          </cell>
          <cell r="Y175">
            <v>2379433.8889190261</v>
          </cell>
        </row>
        <row r="176">
          <cell r="R176">
            <v>331</v>
          </cell>
          <cell r="S176" t="str">
            <v>Lopik</v>
          </cell>
          <cell r="T176">
            <v>813289.1946965137</v>
          </cell>
          <cell r="U176">
            <v>742365.23355857702</v>
          </cell>
          <cell r="V176">
            <v>716323.50737736269</v>
          </cell>
          <cell r="W176">
            <v>664730.97495449672</v>
          </cell>
          <cell r="X176">
            <v>632315.72579399066</v>
          </cell>
          <cell r="Y176">
            <v>635701.32830328669</v>
          </cell>
        </row>
        <row r="177">
          <cell r="R177">
            <v>168</v>
          </cell>
          <cell r="S177" t="str">
            <v>Losser</v>
          </cell>
          <cell r="T177">
            <v>3219694.9772365773</v>
          </cell>
          <cell r="U177">
            <v>3066727.4232702879</v>
          </cell>
          <cell r="V177">
            <v>2803414.0112759247</v>
          </cell>
          <cell r="W177">
            <v>2642026.3190284646</v>
          </cell>
          <cell r="X177">
            <v>2495696.930368403</v>
          </cell>
          <cell r="Y177">
            <v>2182858.8159652734</v>
          </cell>
        </row>
        <row r="178">
          <cell r="R178">
            <v>263</v>
          </cell>
          <cell r="S178" t="str">
            <v>Maasdriel</v>
          </cell>
          <cell r="T178">
            <v>1491588.7631190694</v>
          </cell>
          <cell r="U178">
            <v>1338984.1254679365</v>
          </cell>
          <cell r="V178">
            <v>1344211.7094088155</v>
          </cell>
          <cell r="W178">
            <v>1283246.3075398428</v>
          </cell>
          <cell r="X178">
            <v>1199958.0897592949</v>
          </cell>
          <cell r="Y178">
            <v>1209589.6208034556</v>
          </cell>
        </row>
        <row r="179">
          <cell r="R179">
            <v>1641</v>
          </cell>
          <cell r="S179" t="str">
            <v>Maasgouw</v>
          </cell>
          <cell r="T179">
            <v>2370185.7345720069</v>
          </cell>
          <cell r="U179">
            <v>2225879.1290121917</v>
          </cell>
          <cell r="V179">
            <v>2174869.8914588471</v>
          </cell>
          <cell r="W179">
            <v>2115516.3084860449</v>
          </cell>
          <cell r="X179">
            <v>1928604.3523935508</v>
          </cell>
          <cell r="Y179">
            <v>1867618.00775306</v>
          </cell>
        </row>
        <row r="180">
          <cell r="R180">
            <v>1991</v>
          </cell>
          <cell r="S180" t="str">
            <v>Maashorst</v>
          </cell>
          <cell r="T180">
            <v>9991077.0894115586</v>
          </cell>
          <cell r="U180">
            <v>9295755.5939136557</v>
          </cell>
          <cell r="V180">
            <v>8856492.0049228538</v>
          </cell>
          <cell r="W180">
            <v>8151126.8771879189</v>
          </cell>
          <cell r="X180">
            <v>7994671.4866813514</v>
          </cell>
          <cell r="Y180">
            <v>7925737.183430315</v>
          </cell>
        </row>
        <row r="181">
          <cell r="R181">
            <v>556</v>
          </cell>
          <cell r="S181" t="str">
            <v>Maassluis</v>
          </cell>
          <cell r="T181">
            <v>4670092.7618998103</v>
          </cell>
          <cell r="U181">
            <v>4311738.6061725337</v>
          </cell>
          <cell r="V181">
            <v>4283555.6385210268</v>
          </cell>
          <cell r="W181">
            <v>4154890.8494041185</v>
          </cell>
          <cell r="X181">
            <v>4063039.6377317542</v>
          </cell>
          <cell r="Y181">
            <v>4016285.0067521562</v>
          </cell>
        </row>
        <row r="182">
          <cell r="R182">
            <v>935</v>
          </cell>
          <cell r="S182" t="str">
            <v>Maastricht</v>
          </cell>
          <cell r="T182">
            <v>19420754.403657734</v>
          </cell>
          <cell r="U182">
            <v>17930024.531963073</v>
          </cell>
          <cell r="V182">
            <v>17013917.237047292</v>
          </cell>
          <cell r="W182">
            <v>16503887.458663935</v>
          </cell>
          <cell r="X182">
            <v>15541989.968392188</v>
          </cell>
          <cell r="Y182">
            <v>14684721.444292063</v>
          </cell>
        </row>
        <row r="183">
          <cell r="R183">
            <v>420</v>
          </cell>
          <cell r="S183" t="str">
            <v>Medemblik</v>
          </cell>
          <cell r="T183">
            <v>2569767.0005566766</v>
          </cell>
          <cell r="U183">
            <v>2388323.8410562272</v>
          </cell>
          <cell r="V183">
            <v>2338831.1154079088</v>
          </cell>
          <cell r="W183">
            <v>2241886.9570251713</v>
          </cell>
          <cell r="X183">
            <v>2189230.0362182325</v>
          </cell>
          <cell r="Y183">
            <v>2092541.2273815395</v>
          </cell>
        </row>
        <row r="184">
          <cell r="R184">
            <v>938</v>
          </cell>
          <cell r="S184" t="str">
            <v>Meerssen</v>
          </cell>
          <cell r="T184">
            <v>1913404.6160736529</v>
          </cell>
          <cell r="U184">
            <v>1869565.9757621901</v>
          </cell>
          <cell r="V184">
            <v>1840794.1459983727</v>
          </cell>
          <cell r="W184">
            <v>1725376.3084641322</v>
          </cell>
          <cell r="X184">
            <v>1713016.1694878184</v>
          </cell>
          <cell r="Y184">
            <v>1623348.272861822</v>
          </cell>
        </row>
        <row r="185">
          <cell r="R185">
            <v>1948</v>
          </cell>
          <cell r="S185" t="str">
            <v>Meierijstad</v>
          </cell>
          <cell r="T185">
            <v>16027647.893718252</v>
          </cell>
          <cell r="U185">
            <v>14984523.10514723</v>
          </cell>
          <cell r="V185">
            <v>14581482.098016713</v>
          </cell>
          <cell r="W185">
            <v>14047430.332750771</v>
          </cell>
          <cell r="X185">
            <v>13394578.813474851</v>
          </cell>
          <cell r="Y185">
            <v>12798050.910050472</v>
          </cell>
        </row>
        <row r="186">
          <cell r="R186">
            <v>119</v>
          </cell>
          <cell r="S186" t="str">
            <v>Meppel</v>
          </cell>
          <cell r="T186">
            <v>7919788.7715768367</v>
          </cell>
          <cell r="U186">
            <v>7476890.0221549114</v>
          </cell>
          <cell r="V186">
            <v>7329421.1599724265</v>
          </cell>
          <cell r="W186">
            <v>7040211.0209234096</v>
          </cell>
          <cell r="X186">
            <v>6763588.4228431778</v>
          </cell>
          <cell r="Y186">
            <v>6499196.4790850552</v>
          </cell>
        </row>
        <row r="187">
          <cell r="R187">
            <v>687</v>
          </cell>
          <cell r="S187" t="str">
            <v>Middelburg</v>
          </cell>
          <cell r="T187">
            <v>5937122.660183887</v>
          </cell>
          <cell r="U187">
            <v>5476112.919169602</v>
          </cell>
          <cell r="V187">
            <v>5198129.0500419941</v>
          </cell>
          <cell r="W187">
            <v>5020175.3922446799</v>
          </cell>
          <cell r="X187">
            <v>4820874.1091803741</v>
          </cell>
          <cell r="Y187">
            <v>4418498.4513439247</v>
          </cell>
        </row>
        <row r="188">
          <cell r="R188">
            <v>1952</v>
          </cell>
          <cell r="S188" t="str">
            <v>Midden-Groningen</v>
          </cell>
          <cell r="T188">
            <v>11823111.207335401</v>
          </cell>
          <cell r="U188">
            <v>11271984.666336054</v>
          </cell>
          <cell r="V188">
            <v>10962285.866223512</v>
          </cell>
          <cell r="W188">
            <v>10501188.263167514</v>
          </cell>
          <cell r="X188">
            <v>10084895.190675993</v>
          </cell>
          <cell r="Y188">
            <v>9530742.1780322865</v>
          </cell>
        </row>
        <row r="189">
          <cell r="R189">
            <v>1709</v>
          </cell>
          <cell r="S189" t="str">
            <v>Moerdijk</v>
          </cell>
          <cell r="T189">
            <v>2741935.9817963922</v>
          </cell>
          <cell r="U189">
            <v>2610482.8552266876</v>
          </cell>
          <cell r="V189">
            <v>2483501.4663764755</v>
          </cell>
          <cell r="W189">
            <v>2323893.665703055</v>
          </cell>
          <cell r="X189">
            <v>2210326.1314165988</v>
          </cell>
          <cell r="Y189">
            <v>2159248.2077513924</v>
          </cell>
        </row>
        <row r="190">
          <cell r="R190">
            <v>1978</v>
          </cell>
          <cell r="S190" t="str">
            <v>Molenlanden</v>
          </cell>
          <cell r="T190">
            <v>1165967.2892542453</v>
          </cell>
          <cell r="U190">
            <v>1050816.8554228905</v>
          </cell>
          <cell r="V190">
            <v>1054820.7823917624</v>
          </cell>
          <cell r="W190">
            <v>1006677.1139385133</v>
          </cell>
          <cell r="X190">
            <v>992232.01754981268</v>
          </cell>
          <cell r="Y190">
            <v>961283.76294182951</v>
          </cell>
        </row>
        <row r="191">
          <cell r="R191">
            <v>1955</v>
          </cell>
          <cell r="S191" t="str">
            <v>Montferland</v>
          </cell>
          <cell r="T191">
            <v>4657334.7934958171</v>
          </cell>
          <cell r="U191">
            <v>4346629.2124564033</v>
          </cell>
          <cell r="V191">
            <v>4186498.8446364617</v>
          </cell>
          <cell r="W191">
            <v>3911702.8325478444</v>
          </cell>
          <cell r="X191">
            <v>3741341.0001625754</v>
          </cell>
          <cell r="Y191">
            <v>3627577.2915686644</v>
          </cell>
        </row>
        <row r="192">
          <cell r="R192">
            <v>335</v>
          </cell>
          <cell r="S192" t="str">
            <v>Montfoort</v>
          </cell>
          <cell r="T192">
            <v>471232.36135944346</v>
          </cell>
          <cell r="U192">
            <v>460536.63639375014</v>
          </cell>
          <cell r="V192">
            <v>461671.83573029976</v>
          </cell>
          <cell r="W192">
            <v>463505.80463772587</v>
          </cell>
          <cell r="X192">
            <v>428651.44058798719</v>
          </cell>
          <cell r="Y192">
            <v>403244.2826721599</v>
          </cell>
        </row>
        <row r="193">
          <cell r="R193">
            <v>944</v>
          </cell>
          <cell r="S193" t="str">
            <v>Mook en Middelaar</v>
          </cell>
          <cell r="T193">
            <v>604266.57096149598</v>
          </cell>
          <cell r="U193">
            <v>590081.27170934028</v>
          </cell>
          <cell r="V193">
            <v>555890.45930433425</v>
          </cell>
          <cell r="W193">
            <v>558596.5489108311</v>
          </cell>
          <cell r="X193">
            <v>520116.86644415319</v>
          </cell>
          <cell r="Y193">
            <v>475829.44711325708</v>
          </cell>
        </row>
        <row r="194">
          <cell r="R194">
            <v>1740</v>
          </cell>
          <cell r="S194" t="str">
            <v>Neder-Betuwe</v>
          </cell>
          <cell r="T194">
            <v>1151219.4291174228</v>
          </cell>
          <cell r="U194">
            <v>1098417.1143992192</v>
          </cell>
          <cell r="V194">
            <v>1015898.521267981</v>
          </cell>
          <cell r="W194">
            <v>1024522.4430098264</v>
          </cell>
          <cell r="X194">
            <v>994355.13624826132</v>
          </cell>
          <cell r="Y194">
            <v>1002248.8345973081</v>
          </cell>
        </row>
        <row r="195">
          <cell r="R195">
            <v>946</v>
          </cell>
          <cell r="S195" t="str">
            <v>Nederweert</v>
          </cell>
          <cell r="T195">
            <v>2745802.5465269452</v>
          </cell>
          <cell r="U195">
            <v>2618290.6132159526</v>
          </cell>
          <cell r="V195">
            <v>2447629.6989155374</v>
          </cell>
          <cell r="W195">
            <v>2272561.8857143973</v>
          </cell>
          <cell r="X195">
            <v>2196919.765170292</v>
          </cell>
          <cell r="Y195">
            <v>1978665.2488386754</v>
          </cell>
        </row>
        <row r="196">
          <cell r="R196">
            <v>356</v>
          </cell>
          <cell r="S196" t="str">
            <v>Nieuwegein</v>
          </cell>
          <cell r="T196">
            <v>2834408.6353287376</v>
          </cell>
          <cell r="U196">
            <v>2663352.4892542232</v>
          </cell>
          <cell r="V196">
            <v>2560245.7511331863</v>
          </cell>
          <cell r="W196">
            <v>2470097.4068405298</v>
          </cell>
          <cell r="X196">
            <v>2451333.9248152152</v>
          </cell>
          <cell r="Y196">
            <v>2411496.6930415742</v>
          </cell>
        </row>
        <row r="197">
          <cell r="R197">
            <v>267</v>
          </cell>
          <cell r="S197" t="str">
            <v>Nijkerk</v>
          </cell>
          <cell r="T197">
            <v>2060684.2721858795</v>
          </cell>
          <cell r="U197">
            <v>1979122.3034339482</v>
          </cell>
          <cell r="V197">
            <v>1951735.7266886614</v>
          </cell>
          <cell r="W197">
            <v>1884068.1865931097</v>
          </cell>
          <cell r="X197">
            <v>1826880.3338065932</v>
          </cell>
          <cell r="Y197">
            <v>1771421.4393913425</v>
          </cell>
        </row>
        <row r="198">
          <cell r="R198">
            <v>268</v>
          </cell>
          <cell r="S198" t="str">
            <v>Nijmegen</v>
          </cell>
          <cell r="T198">
            <v>23140104.278035536</v>
          </cell>
          <cell r="U198">
            <v>21520962.75969309</v>
          </cell>
          <cell r="V198">
            <v>20595067.177533496</v>
          </cell>
          <cell r="W198">
            <v>19429882.973595604</v>
          </cell>
          <cell r="X198">
            <v>18017049.388143625</v>
          </cell>
          <cell r="Y198">
            <v>16932489.714237928</v>
          </cell>
        </row>
        <row r="199">
          <cell r="R199">
            <v>1930</v>
          </cell>
          <cell r="S199" t="str">
            <v>Nissewaard</v>
          </cell>
          <cell r="T199">
            <v>9544720.5266588852</v>
          </cell>
          <cell r="U199">
            <v>8954277.9907172974</v>
          </cell>
          <cell r="V199">
            <v>8664076.7999894321</v>
          </cell>
          <cell r="W199">
            <v>8292746.1386702396</v>
          </cell>
          <cell r="X199">
            <v>8089056.6825302877</v>
          </cell>
          <cell r="Y199">
            <v>7817386.7914099609</v>
          </cell>
        </row>
        <row r="200">
          <cell r="R200">
            <v>1970</v>
          </cell>
          <cell r="S200" t="str">
            <v>Noardeast-Fryslân</v>
          </cell>
          <cell r="T200">
            <v>11424655.436073562</v>
          </cell>
          <cell r="U200">
            <v>10768072.100394638</v>
          </cell>
          <cell r="V200">
            <v>10485912.360866858</v>
          </cell>
          <cell r="W200">
            <v>10251092.365673508</v>
          </cell>
          <cell r="X200">
            <v>10018625.828277206</v>
          </cell>
          <cell r="Y200">
            <v>9652216.4596894998</v>
          </cell>
        </row>
        <row r="201">
          <cell r="R201">
            <v>1695</v>
          </cell>
          <cell r="S201" t="str">
            <v>Noord-Beveland</v>
          </cell>
          <cell r="T201">
            <v>516024.46853537229</v>
          </cell>
          <cell r="U201">
            <v>504668.43371197069</v>
          </cell>
          <cell r="V201">
            <v>506864.97912520362</v>
          </cell>
          <cell r="W201">
            <v>509284.44222054293</v>
          </cell>
          <cell r="X201">
            <v>510725.57839724631</v>
          </cell>
          <cell r="Y201">
            <v>513066.13537966489</v>
          </cell>
        </row>
        <row r="202">
          <cell r="R202">
            <v>1699</v>
          </cell>
          <cell r="S202" t="str">
            <v>Noordenveld</v>
          </cell>
          <cell r="T202">
            <v>3340013.2911841352</v>
          </cell>
          <cell r="U202">
            <v>3084549.6699623847</v>
          </cell>
          <cell r="V202">
            <v>3046721.5236258125</v>
          </cell>
          <cell r="W202">
            <v>2839250.6029127706</v>
          </cell>
          <cell r="X202">
            <v>2777786.9838611549</v>
          </cell>
          <cell r="Y202">
            <v>2657449.4471492036</v>
          </cell>
        </row>
        <row r="203">
          <cell r="R203">
            <v>171</v>
          </cell>
          <cell r="S203" t="str">
            <v>Noordoostpolder</v>
          </cell>
          <cell r="T203">
            <v>5972670.0052912356</v>
          </cell>
          <cell r="U203">
            <v>5652019.2343510808</v>
          </cell>
          <cell r="V203">
            <v>5317715.8719260488</v>
          </cell>
          <cell r="W203">
            <v>4962997.3865544852</v>
          </cell>
          <cell r="X203">
            <v>4805815.132931456</v>
          </cell>
          <cell r="Y203">
            <v>4730199.9559809119</v>
          </cell>
        </row>
        <row r="204">
          <cell r="R204">
            <v>575</v>
          </cell>
          <cell r="S204" t="str">
            <v>Noordwijk</v>
          </cell>
          <cell r="T204">
            <v>2522135.7293828735</v>
          </cell>
          <cell r="U204">
            <v>2425447.7630494931</v>
          </cell>
          <cell r="V204">
            <v>2362043.8055948</v>
          </cell>
          <cell r="W204">
            <v>2306438.2721659271</v>
          </cell>
          <cell r="X204">
            <v>2212882.4688528255</v>
          </cell>
          <cell r="Y204">
            <v>2092613.2388414207</v>
          </cell>
        </row>
        <row r="205">
          <cell r="R205">
            <v>820</v>
          </cell>
          <cell r="S205" t="str">
            <v>Nuenen, Gerwen en Nederwetten</v>
          </cell>
          <cell r="T205">
            <v>1542441.0150800871</v>
          </cell>
          <cell r="U205">
            <v>1464849.115665159</v>
          </cell>
          <cell r="V205">
            <v>1473555.1157036885</v>
          </cell>
          <cell r="W205">
            <v>1462418.9717636562</v>
          </cell>
          <cell r="X205">
            <v>1434908.6738821922</v>
          </cell>
          <cell r="Y205">
            <v>1426248.8788987207</v>
          </cell>
        </row>
        <row r="206">
          <cell r="R206">
            <v>302</v>
          </cell>
          <cell r="S206" t="str">
            <v>Nunspeet</v>
          </cell>
          <cell r="T206">
            <v>3855588.8373338706</v>
          </cell>
          <cell r="U206">
            <v>3589876.3023956423</v>
          </cell>
          <cell r="V206">
            <v>3298307.9241948151</v>
          </cell>
          <cell r="W206">
            <v>3185795.9131475338</v>
          </cell>
          <cell r="X206">
            <v>3077326.184287847</v>
          </cell>
          <cell r="Y206">
            <v>3030710.9528463073</v>
          </cell>
        </row>
        <row r="207">
          <cell r="R207">
            <v>579</v>
          </cell>
          <cell r="S207" t="str">
            <v>Oegstgeest</v>
          </cell>
          <cell r="T207">
            <v>776914.16266478214</v>
          </cell>
          <cell r="U207">
            <v>724335.8527764444</v>
          </cell>
          <cell r="V207">
            <v>691687.47106271808</v>
          </cell>
          <cell r="W207">
            <v>661317.19088379689</v>
          </cell>
          <cell r="X207">
            <v>629385.11569712777</v>
          </cell>
          <cell r="Y207">
            <v>633436.6723264989</v>
          </cell>
        </row>
        <row r="208">
          <cell r="R208">
            <v>823</v>
          </cell>
          <cell r="S208" t="str">
            <v>Oirschot</v>
          </cell>
          <cell r="T208">
            <v>2713247.0218655393</v>
          </cell>
          <cell r="U208">
            <v>2537043.6528683216</v>
          </cell>
          <cell r="V208">
            <v>2296112.7810955136</v>
          </cell>
          <cell r="W208">
            <v>2109709.572296273</v>
          </cell>
          <cell r="X208">
            <v>1988484.4129054712</v>
          </cell>
          <cell r="Y208">
            <v>1849913.731736318</v>
          </cell>
        </row>
        <row r="209">
          <cell r="R209">
            <v>824</v>
          </cell>
          <cell r="S209" t="str">
            <v>Oisterwijk</v>
          </cell>
          <cell r="T209">
            <v>4420992.1771693928</v>
          </cell>
          <cell r="U209">
            <v>4134490.430932424</v>
          </cell>
          <cell r="V209">
            <v>3720279.3726985096</v>
          </cell>
          <cell r="W209">
            <v>3585022.875596676</v>
          </cell>
          <cell r="X209">
            <v>3480415.4549695854</v>
          </cell>
          <cell r="Y209">
            <v>3443828.5139313806</v>
          </cell>
        </row>
        <row r="210">
          <cell r="R210">
            <v>1895</v>
          </cell>
          <cell r="S210" t="str">
            <v>Oldambt</v>
          </cell>
          <cell r="T210">
            <v>13965093.733753636</v>
          </cell>
          <cell r="U210">
            <v>12784931.14518768</v>
          </cell>
          <cell r="V210">
            <v>11919401.733618144</v>
          </cell>
          <cell r="W210">
            <v>11587759.326722976</v>
          </cell>
          <cell r="X210">
            <v>10998990.533470653</v>
          </cell>
          <cell r="Y210">
            <v>10542661.535019062</v>
          </cell>
        </row>
        <row r="211">
          <cell r="R211">
            <v>269</v>
          </cell>
          <cell r="S211" t="str">
            <v>Oldebroek</v>
          </cell>
          <cell r="T211">
            <v>2249077.4366807309</v>
          </cell>
          <cell r="U211">
            <v>1946489.1110138227</v>
          </cell>
          <cell r="V211">
            <v>1874046.5259540537</v>
          </cell>
          <cell r="W211">
            <v>1764641.6330069874</v>
          </cell>
          <cell r="X211">
            <v>1621728.2563584498</v>
          </cell>
          <cell r="Y211">
            <v>1583817.6366642977</v>
          </cell>
        </row>
        <row r="212">
          <cell r="R212">
            <v>173</v>
          </cell>
          <cell r="S212" t="str">
            <v>Oldenzaal</v>
          </cell>
          <cell r="T212">
            <v>6890613.7370685562</v>
          </cell>
          <cell r="U212">
            <v>6486935.4213026362</v>
          </cell>
          <cell r="V212">
            <v>5863897.2521298565</v>
          </cell>
          <cell r="W212">
            <v>5662916.1366276937</v>
          </cell>
          <cell r="X212">
            <v>5266022.6946717761</v>
          </cell>
          <cell r="Y212">
            <v>4962402.3505897261</v>
          </cell>
        </row>
        <row r="213">
          <cell r="R213">
            <v>1773</v>
          </cell>
          <cell r="S213" t="str">
            <v>Olst-Wijhe</v>
          </cell>
          <cell r="T213">
            <v>2195013.338725707</v>
          </cell>
          <cell r="U213">
            <v>1994382.2671006769</v>
          </cell>
          <cell r="V213">
            <v>1808629.4245988205</v>
          </cell>
          <cell r="W213">
            <v>1784921.345432735</v>
          </cell>
          <cell r="X213">
            <v>1674337.9072337288</v>
          </cell>
          <cell r="Y213">
            <v>1612223.0990900681</v>
          </cell>
        </row>
        <row r="214">
          <cell r="R214">
            <v>175</v>
          </cell>
          <cell r="S214" t="str">
            <v>Ommen</v>
          </cell>
          <cell r="T214">
            <v>3030518.240720165</v>
          </cell>
          <cell r="U214">
            <v>2834978.2679877379</v>
          </cell>
          <cell r="V214">
            <v>2736972.576668404</v>
          </cell>
          <cell r="W214">
            <v>2646433.610554514</v>
          </cell>
          <cell r="X214">
            <v>2544504.5713125011</v>
          </cell>
          <cell r="Y214">
            <v>2320644.8868459226</v>
          </cell>
        </row>
        <row r="215">
          <cell r="R215">
            <v>1586</v>
          </cell>
          <cell r="S215" t="str">
            <v>Oost Gelre</v>
          </cell>
          <cell r="T215">
            <v>6486140.1572747827</v>
          </cell>
          <cell r="U215">
            <v>6162058.7175188707</v>
          </cell>
          <cell r="V215">
            <v>5954806.5052978834</v>
          </cell>
          <cell r="W215">
            <v>5558997.9892477356</v>
          </cell>
          <cell r="X215">
            <v>5277979.2331293924</v>
          </cell>
          <cell r="Y215">
            <v>5003252.2934264066</v>
          </cell>
        </row>
        <row r="216">
          <cell r="R216">
            <v>826</v>
          </cell>
          <cell r="S216" t="str">
            <v>Oosterhout</v>
          </cell>
          <cell r="T216">
            <v>6468589.7162302015</v>
          </cell>
          <cell r="U216">
            <v>6057419.3376439726</v>
          </cell>
          <cell r="V216">
            <v>5731600.8559148414</v>
          </cell>
          <cell r="W216">
            <v>5562674.5844410006</v>
          </cell>
          <cell r="X216">
            <v>5436772.2564349808</v>
          </cell>
          <cell r="Y216">
            <v>5198867.5451261979</v>
          </cell>
        </row>
        <row r="217">
          <cell r="R217">
            <v>85</v>
          </cell>
          <cell r="S217" t="str">
            <v>Ooststellingwerf</v>
          </cell>
          <cell r="T217">
            <v>3005400.8971005813</v>
          </cell>
          <cell r="U217">
            <v>2729903.7128582387</v>
          </cell>
          <cell r="V217">
            <v>2581657.228526054</v>
          </cell>
          <cell r="W217">
            <v>2399673.1965412754</v>
          </cell>
          <cell r="X217">
            <v>2370386.7724056575</v>
          </cell>
          <cell r="Y217">
            <v>2157646.9474024358</v>
          </cell>
        </row>
        <row r="218">
          <cell r="R218">
            <v>432</v>
          </cell>
          <cell r="S218" t="str">
            <v>Opmeer</v>
          </cell>
          <cell r="T218">
            <v>317094.23223614757</v>
          </cell>
          <cell r="U218">
            <v>291370.18984909781</v>
          </cell>
          <cell r="V218">
            <v>260421.34569733887</v>
          </cell>
          <cell r="W218">
            <v>211574.41685834163</v>
          </cell>
          <cell r="X218">
            <v>188929.86167363453</v>
          </cell>
          <cell r="Y218">
            <v>190966.33507701155</v>
          </cell>
        </row>
        <row r="219">
          <cell r="R219">
            <v>86</v>
          </cell>
          <cell r="S219" t="str">
            <v>Opsterland</v>
          </cell>
          <cell r="T219">
            <v>3735918.7423661542</v>
          </cell>
          <cell r="U219">
            <v>3365817.3853360168</v>
          </cell>
          <cell r="V219">
            <v>3088943.9985977109</v>
          </cell>
          <cell r="W219">
            <v>2997828.3170504528</v>
          </cell>
          <cell r="X219">
            <v>2886310.8792997687</v>
          </cell>
          <cell r="Y219">
            <v>2803853.2706719055</v>
          </cell>
        </row>
        <row r="220">
          <cell r="R220">
            <v>828</v>
          </cell>
          <cell r="S220" t="str">
            <v>Oss</v>
          </cell>
          <cell r="T220">
            <v>18383647.535977315</v>
          </cell>
          <cell r="U220">
            <v>17294050.713132951</v>
          </cell>
          <cell r="V220">
            <v>16360402.254604323</v>
          </cell>
          <cell r="W220">
            <v>15432311.601421811</v>
          </cell>
          <cell r="X220">
            <v>14761837.914726939</v>
          </cell>
          <cell r="Y220">
            <v>14139791.257413741</v>
          </cell>
        </row>
        <row r="221">
          <cell r="R221">
            <v>1509</v>
          </cell>
          <cell r="S221" t="str">
            <v>Oude IJsselstreek</v>
          </cell>
          <cell r="T221">
            <v>5117827.9757510927</v>
          </cell>
          <cell r="U221">
            <v>4784705.0485642441</v>
          </cell>
          <cell r="V221">
            <v>4691085.3820494134</v>
          </cell>
          <cell r="W221">
            <v>4539811.4027521312</v>
          </cell>
          <cell r="X221">
            <v>4261655.9755313173</v>
          </cell>
          <cell r="Y221">
            <v>4083964.6391471527</v>
          </cell>
        </row>
        <row r="222">
          <cell r="R222">
            <v>437</v>
          </cell>
          <cell r="S222" t="str">
            <v>Ouder-Amstel</v>
          </cell>
          <cell r="T222">
            <v>233758.30427571951</v>
          </cell>
          <cell r="U222">
            <v>228522.8635699134</v>
          </cell>
          <cell r="V222">
            <v>229421.27500034493</v>
          </cell>
          <cell r="W222">
            <v>230687.99558043637</v>
          </cell>
          <cell r="X222">
            <v>231240.52236353906</v>
          </cell>
          <cell r="Y222">
            <v>200765.16517814461</v>
          </cell>
        </row>
        <row r="223">
          <cell r="R223">
            <v>589</v>
          </cell>
          <cell r="S223" t="str">
            <v>Oudewater</v>
          </cell>
          <cell r="T223">
            <v>500038.58041470003</v>
          </cell>
          <cell r="U223">
            <v>489034.34344828106</v>
          </cell>
          <cell r="V223">
            <v>455998.75883283454</v>
          </cell>
          <cell r="W223">
            <v>457796.85645688698</v>
          </cell>
          <cell r="X223">
            <v>459338.28174856433</v>
          </cell>
          <cell r="Y223">
            <v>405702.22078902624</v>
          </cell>
        </row>
        <row r="224">
          <cell r="R224">
            <v>1734</v>
          </cell>
          <cell r="S224" t="str">
            <v>Overbetuwe</v>
          </cell>
          <cell r="T224">
            <v>3561091.4484672644</v>
          </cell>
          <cell r="U224">
            <v>3390176.1518558008</v>
          </cell>
          <cell r="V224">
            <v>3268073.6046486674</v>
          </cell>
          <cell r="W224">
            <v>3223610.3490478159</v>
          </cell>
          <cell r="X224">
            <v>2819580.5474967309</v>
          </cell>
          <cell r="Y224">
            <v>2609556.1569169941</v>
          </cell>
        </row>
        <row r="225">
          <cell r="R225">
            <v>590</v>
          </cell>
          <cell r="S225" t="str">
            <v>Papendrecht</v>
          </cell>
          <cell r="T225">
            <v>1852114.457515337</v>
          </cell>
          <cell r="U225">
            <v>1762933.821572298</v>
          </cell>
          <cell r="V225">
            <v>1669459.8984485662</v>
          </cell>
          <cell r="W225">
            <v>1493848.9268165885</v>
          </cell>
          <cell r="X225">
            <v>1429714.3368922407</v>
          </cell>
          <cell r="Y225">
            <v>1304513.4562360945</v>
          </cell>
        </row>
        <row r="226">
          <cell r="R226">
            <v>1894</v>
          </cell>
          <cell r="S226" t="str">
            <v>Peel en Maas</v>
          </cell>
          <cell r="T226">
            <v>6463618.851618344</v>
          </cell>
          <cell r="U226">
            <v>6161651.3156622127</v>
          </cell>
          <cell r="V226">
            <v>5779103.6730437344</v>
          </cell>
          <cell r="W226">
            <v>5541125.3356801374</v>
          </cell>
          <cell r="X226">
            <v>5163741.591090939</v>
          </cell>
          <cell r="Y226">
            <v>4949506.9282503109</v>
          </cell>
        </row>
        <row r="227">
          <cell r="R227">
            <v>765</v>
          </cell>
          <cell r="S227" t="str">
            <v>Pekela</v>
          </cell>
          <cell r="T227">
            <v>5236699.3911546273</v>
          </cell>
          <cell r="U227">
            <v>4825994.5401029922</v>
          </cell>
          <cell r="V227">
            <v>4651163.3335946212</v>
          </cell>
          <cell r="W227">
            <v>4435717.4241101705</v>
          </cell>
          <cell r="X227">
            <v>4253107.6139786476</v>
          </cell>
          <cell r="Y227">
            <v>4103922.1577221439</v>
          </cell>
        </row>
        <row r="228">
          <cell r="R228">
            <v>439</v>
          </cell>
          <cell r="S228" t="str">
            <v>Purmerend</v>
          </cell>
          <cell r="T228">
            <v>6205479.7842602748</v>
          </cell>
          <cell r="U228">
            <v>6015470.4149668822</v>
          </cell>
          <cell r="V228">
            <v>5748273.3159741862</v>
          </cell>
          <cell r="W228">
            <v>5430116.9026132291</v>
          </cell>
          <cell r="X228">
            <v>5260380.4445807021</v>
          </cell>
          <cell r="Y228">
            <v>5088297.1810356025</v>
          </cell>
        </row>
        <row r="229">
          <cell r="R229">
            <v>273</v>
          </cell>
          <cell r="S229" t="str">
            <v>Putten</v>
          </cell>
          <cell r="T229">
            <v>2082016.1223646691</v>
          </cell>
          <cell r="U229">
            <v>1925282.7572075103</v>
          </cell>
          <cell r="V229">
            <v>1807499.0883236097</v>
          </cell>
          <cell r="W229">
            <v>1651852.8265324805</v>
          </cell>
          <cell r="X229">
            <v>1621072.5264173297</v>
          </cell>
          <cell r="Y229">
            <v>1535977.5841860885</v>
          </cell>
        </row>
        <row r="230">
          <cell r="R230">
            <v>177</v>
          </cell>
          <cell r="S230" t="str">
            <v>Raalte</v>
          </cell>
          <cell r="T230">
            <v>4596473.1797075262</v>
          </cell>
          <cell r="U230">
            <v>4144031.2093411684</v>
          </cell>
          <cell r="V230">
            <v>3847681.9966857545</v>
          </cell>
          <cell r="W230">
            <v>3506155.7468620581</v>
          </cell>
          <cell r="X230">
            <v>3267236.2804409065</v>
          </cell>
          <cell r="Y230">
            <v>3164607.1616015504</v>
          </cell>
        </row>
        <row r="231">
          <cell r="R231">
            <v>703</v>
          </cell>
          <cell r="S231" t="str">
            <v>Reimerswaal</v>
          </cell>
          <cell r="T231">
            <v>1392479.7701528943</v>
          </cell>
          <cell r="U231">
            <v>1244387.6679172507</v>
          </cell>
          <cell r="V231">
            <v>1196216.8933125646</v>
          </cell>
          <cell r="W231">
            <v>1166725.1105607501</v>
          </cell>
          <cell r="X231">
            <v>1136138.8799548643</v>
          </cell>
          <cell r="Y231">
            <v>1093930.0656050548</v>
          </cell>
        </row>
        <row r="232">
          <cell r="R232">
            <v>274</v>
          </cell>
          <cell r="S232" t="str">
            <v>Renkum</v>
          </cell>
          <cell r="T232">
            <v>2274651.3442918058</v>
          </cell>
          <cell r="U232">
            <v>2162122.4990428146</v>
          </cell>
          <cell r="V232">
            <v>2063588.9741726264</v>
          </cell>
          <cell r="W232">
            <v>2017769.9413368595</v>
          </cell>
          <cell r="X232">
            <v>2027795.1590996825</v>
          </cell>
          <cell r="Y232">
            <v>1963032.3963903133</v>
          </cell>
        </row>
        <row r="233">
          <cell r="R233">
            <v>339</v>
          </cell>
          <cell r="S233" t="str">
            <v>Renswoude</v>
          </cell>
          <cell r="T233">
            <v>287450.86208375997</v>
          </cell>
          <cell r="U233">
            <v>280399.52159421355</v>
          </cell>
          <cell r="V233">
            <v>244909.8193219825</v>
          </cell>
          <cell r="W233">
            <v>245875.54950369865</v>
          </cell>
          <cell r="X233">
            <v>210766.3118924025</v>
          </cell>
          <cell r="Y233">
            <v>211212.39680824499</v>
          </cell>
        </row>
        <row r="234">
          <cell r="R234">
            <v>1667</v>
          </cell>
          <cell r="S234" t="str">
            <v>Reusel-De Mierden</v>
          </cell>
          <cell r="T234">
            <v>2870853.8691246463</v>
          </cell>
          <cell r="U234">
            <v>2703233.9003266832</v>
          </cell>
          <cell r="V234">
            <v>2607973.6518670935</v>
          </cell>
          <cell r="W234">
            <v>2543283.4031700599</v>
          </cell>
          <cell r="X234">
            <v>2397754.7832081355</v>
          </cell>
          <cell r="Y234">
            <v>2355701.661903251</v>
          </cell>
        </row>
        <row r="235">
          <cell r="R235">
            <v>275</v>
          </cell>
          <cell r="S235" t="str">
            <v>Rheden</v>
          </cell>
          <cell r="T235">
            <v>6479136.4059178149</v>
          </cell>
          <cell r="U235">
            <v>6026727.9943067636</v>
          </cell>
          <cell r="V235">
            <v>5840783.4708999917</v>
          </cell>
          <cell r="W235">
            <v>5539961.4244312337</v>
          </cell>
          <cell r="X235">
            <v>5307939.9318504799</v>
          </cell>
          <cell r="Y235">
            <v>5053984.5161084626</v>
          </cell>
        </row>
        <row r="236">
          <cell r="R236">
            <v>340</v>
          </cell>
          <cell r="S236" t="str">
            <v>Rhenen</v>
          </cell>
          <cell r="T236">
            <v>1444560.2126281497</v>
          </cell>
          <cell r="U236">
            <v>1373999.3819309322</v>
          </cell>
          <cell r="V236">
            <v>1141209.8236963025</v>
          </cell>
          <cell r="W236">
            <v>1135464.296011307</v>
          </cell>
          <cell r="X236">
            <v>1061523.6009696107</v>
          </cell>
          <cell r="Y236">
            <v>965510.95499292912</v>
          </cell>
        </row>
        <row r="237">
          <cell r="R237">
            <v>1742</v>
          </cell>
          <cell r="S237" t="str">
            <v>Rijssen-Holten</v>
          </cell>
          <cell r="T237">
            <v>3034736.4071548227</v>
          </cell>
          <cell r="U237">
            <v>2771858.7095906464</v>
          </cell>
          <cell r="V237">
            <v>2607446.8098171023</v>
          </cell>
          <cell r="W237">
            <v>2530589.7242057142</v>
          </cell>
          <cell r="X237">
            <v>2468987.58837971</v>
          </cell>
          <cell r="Y237">
            <v>2351692.9659495233</v>
          </cell>
        </row>
        <row r="238">
          <cell r="R238">
            <v>603</v>
          </cell>
          <cell r="S238" t="str">
            <v>Rijswijk</v>
          </cell>
          <cell r="T238">
            <v>2201501.4573562229</v>
          </cell>
          <cell r="U238">
            <v>2061416.2020445617</v>
          </cell>
          <cell r="V238">
            <v>1997005.5675882841</v>
          </cell>
          <cell r="W238">
            <v>1791582.814324511</v>
          </cell>
          <cell r="X238">
            <v>1725777.525451499</v>
          </cell>
          <cell r="Y238">
            <v>1617613.5149302869</v>
          </cell>
        </row>
        <row r="239">
          <cell r="R239">
            <v>1669</v>
          </cell>
          <cell r="S239" t="str">
            <v>Roerdalen</v>
          </cell>
          <cell r="T239">
            <v>2992038.0999844992</v>
          </cell>
          <cell r="U239">
            <v>2728366.7127681253</v>
          </cell>
          <cell r="V239">
            <v>2580016.9354375559</v>
          </cell>
          <cell r="W239">
            <v>2469261.6702780602</v>
          </cell>
          <cell r="X239">
            <v>2408420.6025160044</v>
          </cell>
          <cell r="Y239">
            <v>2422148.6202302896</v>
          </cell>
        </row>
        <row r="240">
          <cell r="R240">
            <v>957</v>
          </cell>
          <cell r="S240" t="str">
            <v>Roermond</v>
          </cell>
          <cell r="T240">
            <v>11319720.79461246</v>
          </cell>
          <cell r="U240">
            <v>10446998.393468993</v>
          </cell>
          <cell r="V240">
            <v>9709360.2114058733</v>
          </cell>
          <cell r="W240">
            <v>9119004.9141955543</v>
          </cell>
          <cell r="X240">
            <v>8553138.8106318433</v>
          </cell>
          <cell r="Y240">
            <v>8198283.9487064835</v>
          </cell>
        </row>
        <row r="241">
          <cell r="R241">
            <v>1674</v>
          </cell>
          <cell r="S241" t="str">
            <v>Roosendaal</v>
          </cell>
          <cell r="T241">
            <v>15240410.82184089</v>
          </cell>
          <cell r="U241">
            <v>14344687.155449212</v>
          </cell>
          <cell r="V241">
            <v>13881783.273411484</v>
          </cell>
          <cell r="W241">
            <v>13306343.76668724</v>
          </cell>
          <cell r="X241">
            <v>12947194.853984827</v>
          </cell>
          <cell r="Y241">
            <v>12314317.707898414</v>
          </cell>
        </row>
        <row r="242">
          <cell r="R242">
            <v>599</v>
          </cell>
          <cell r="S242" t="str">
            <v>Rotterdam</v>
          </cell>
          <cell r="T242">
            <v>51155176.460125551</v>
          </cell>
          <cell r="U242">
            <v>47193805.728672117</v>
          </cell>
          <cell r="V242">
            <v>44973696.421877347</v>
          </cell>
          <cell r="W242">
            <v>42499171.003798805</v>
          </cell>
          <cell r="X242">
            <v>40084558.111882865</v>
          </cell>
          <cell r="Y242">
            <v>38079303.509118304</v>
          </cell>
        </row>
        <row r="243">
          <cell r="R243">
            <v>277</v>
          </cell>
          <cell r="S243" t="str">
            <v>Rozendaal</v>
          </cell>
          <cell r="T243">
            <v>70024.514056162661</v>
          </cell>
          <cell r="U243">
            <v>68528.02051258221</v>
          </cell>
          <cell r="V243">
            <v>68577.360389039153</v>
          </cell>
          <cell r="W243">
            <v>68875.697407557833</v>
          </cell>
          <cell r="X243">
            <v>68877.154195779192</v>
          </cell>
          <cell r="Y243">
            <v>69150.098448702993</v>
          </cell>
        </row>
        <row r="244">
          <cell r="R244">
            <v>840</v>
          </cell>
          <cell r="S244" t="str">
            <v>Rucphen</v>
          </cell>
          <cell r="T244">
            <v>6645894.7349532461</v>
          </cell>
          <cell r="U244">
            <v>6216622.660866797</v>
          </cell>
          <cell r="V244">
            <v>6061130.2343934868</v>
          </cell>
          <cell r="W244">
            <v>5611867.3804026749</v>
          </cell>
          <cell r="X244">
            <v>5377370.7022068165</v>
          </cell>
          <cell r="Y244">
            <v>5033109.6968583725</v>
          </cell>
        </row>
        <row r="245">
          <cell r="R245">
            <v>441</v>
          </cell>
          <cell r="S245" t="str">
            <v>Schagen</v>
          </cell>
          <cell r="T245">
            <v>5015414.1200023415</v>
          </cell>
          <cell r="U245">
            <v>4749342.9547384186</v>
          </cell>
          <cell r="V245">
            <v>4589532.990216882</v>
          </cell>
          <cell r="W245">
            <v>4548211.4395079883</v>
          </cell>
          <cell r="X245">
            <v>4362685.7456739498</v>
          </cell>
          <cell r="Y245">
            <v>4184218.3172445023</v>
          </cell>
        </row>
        <row r="246">
          <cell r="R246">
            <v>279</v>
          </cell>
          <cell r="S246" t="str">
            <v>Scherpenzeel</v>
          </cell>
          <cell r="T246">
            <v>191145.54795720842</v>
          </cell>
          <cell r="U246">
            <v>186658.36145907754</v>
          </cell>
          <cell r="V246">
            <v>187174.54874887661</v>
          </cell>
          <cell r="W246">
            <v>152052.96130433335</v>
          </cell>
          <cell r="X246">
            <v>132696.74942613504</v>
          </cell>
          <cell r="Y246">
            <v>133423.31029388829</v>
          </cell>
        </row>
        <row r="247">
          <cell r="R247">
            <v>606</v>
          </cell>
          <cell r="S247" t="str">
            <v>Schiedam</v>
          </cell>
          <cell r="T247">
            <v>10106257.828771152</v>
          </cell>
          <cell r="U247">
            <v>9218761.8367649931</v>
          </cell>
          <cell r="V247">
            <v>8679682.7250371203</v>
          </cell>
          <cell r="W247">
            <v>8348735.4819838917</v>
          </cell>
          <cell r="X247">
            <v>7814113.7023787266</v>
          </cell>
          <cell r="Y247">
            <v>7686631.7344704038</v>
          </cell>
        </row>
        <row r="248">
          <cell r="R248">
            <v>1676</v>
          </cell>
          <cell r="S248" t="str">
            <v>Schouwen-Duiveland</v>
          </cell>
          <cell r="T248">
            <v>4403855.1733521996</v>
          </cell>
          <cell r="U248">
            <v>4195569.2167728636</v>
          </cell>
          <cell r="V248">
            <v>4071879.2287612809</v>
          </cell>
          <cell r="W248">
            <v>3895531.9710668204</v>
          </cell>
          <cell r="X248">
            <v>3788102.8003058513</v>
          </cell>
          <cell r="Y248">
            <v>3594210.7219542214</v>
          </cell>
        </row>
        <row r="249">
          <cell r="R249">
            <v>518</v>
          </cell>
          <cell r="S249" t="str">
            <v>'s-Gravenhage</v>
          </cell>
          <cell r="T249">
            <v>41501653.651301615</v>
          </cell>
          <cell r="U249">
            <v>38629231.139797501</v>
          </cell>
          <cell r="V249">
            <v>36729759.146864913</v>
          </cell>
          <cell r="W249">
            <v>34760492.285204485</v>
          </cell>
          <cell r="X249">
            <v>32547854.814149145</v>
          </cell>
          <cell r="Y249">
            <v>30997516.913500775</v>
          </cell>
        </row>
        <row r="250">
          <cell r="R250">
            <v>796</v>
          </cell>
          <cell r="S250" t="str">
            <v>'s-Hertogenbosch</v>
          </cell>
          <cell r="T250">
            <v>23004221.659849137</v>
          </cell>
          <cell r="U250">
            <v>21452576.423123449</v>
          </cell>
          <cell r="V250">
            <v>20341076.795217086</v>
          </cell>
          <cell r="W250">
            <v>19658986.663065702</v>
          </cell>
          <cell r="X250">
            <v>18866383.467909899</v>
          </cell>
          <cell r="Y250">
            <v>17635887.136119295</v>
          </cell>
        </row>
        <row r="251">
          <cell r="R251">
            <v>965</v>
          </cell>
          <cell r="S251" t="str">
            <v>Simpelveld</v>
          </cell>
          <cell r="T251">
            <v>2326892.3483246686</v>
          </cell>
          <cell r="U251">
            <v>2144548.584381314</v>
          </cell>
          <cell r="V251">
            <v>2048123.0945982453</v>
          </cell>
          <cell r="W251">
            <v>1808028.9794632273</v>
          </cell>
          <cell r="X251">
            <v>1604442.361392136</v>
          </cell>
          <cell r="Y251">
            <v>1456240.4086479014</v>
          </cell>
        </row>
        <row r="252">
          <cell r="R252">
            <v>845</v>
          </cell>
          <cell r="S252" t="str">
            <v>Sint-Michielsgestel</v>
          </cell>
          <cell r="T252">
            <v>4328983.7072757706</v>
          </cell>
          <cell r="U252">
            <v>4044151.4020105065</v>
          </cell>
          <cell r="V252">
            <v>3814306.8644589335</v>
          </cell>
          <cell r="W252">
            <v>3756119.5837554904</v>
          </cell>
          <cell r="X252">
            <v>3570557.5931855007</v>
          </cell>
          <cell r="Y252">
            <v>3498541.1849779449</v>
          </cell>
        </row>
        <row r="253">
          <cell r="R253">
            <v>1883</v>
          </cell>
          <cell r="S253" t="str">
            <v>Sittard-Geleen</v>
          </cell>
          <cell r="T253">
            <v>14111038.304704126</v>
          </cell>
          <cell r="U253">
            <v>13076776.255740445</v>
          </cell>
          <cell r="V253">
            <v>12134718.555082347</v>
          </cell>
          <cell r="W253">
            <v>11635259.641513778</v>
          </cell>
          <cell r="X253">
            <v>10881079.589670276</v>
          </cell>
          <cell r="Y253">
            <v>10251494.535806181</v>
          </cell>
        </row>
        <row r="254">
          <cell r="R254">
            <v>610</v>
          </cell>
          <cell r="S254" t="str">
            <v>Sliedrecht</v>
          </cell>
          <cell r="T254">
            <v>2533539.3768586731</v>
          </cell>
          <cell r="U254">
            <v>2373978.2427924778</v>
          </cell>
          <cell r="V254">
            <v>2272011.8141341172</v>
          </cell>
          <cell r="W254">
            <v>2229017.2128562238</v>
          </cell>
          <cell r="X254">
            <v>2137737.0365100862</v>
          </cell>
          <cell r="Y254">
            <v>2004964.3511970541</v>
          </cell>
        </row>
        <row r="255">
          <cell r="R255">
            <v>1714</v>
          </cell>
          <cell r="S255" t="str">
            <v>Sluis</v>
          </cell>
          <cell r="T255">
            <v>2088193.3506050592</v>
          </cell>
          <cell r="U255">
            <v>1845342.0268620092</v>
          </cell>
          <cell r="V255">
            <v>1761835.6060936248</v>
          </cell>
          <cell r="W255">
            <v>1740078.9461555397</v>
          </cell>
          <cell r="X255">
            <v>1746612.4945868379</v>
          </cell>
          <cell r="Y255">
            <v>1756322.9040182414</v>
          </cell>
        </row>
        <row r="256">
          <cell r="R256">
            <v>90</v>
          </cell>
          <cell r="S256" t="str">
            <v>Smallingerland</v>
          </cell>
          <cell r="T256">
            <v>11980103.542123307</v>
          </cell>
          <cell r="U256">
            <v>11295222.659608588</v>
          </cell>
          <cell r="V256">
            <v>11030668.37778041</v>
          </cell>
          <cell r="W256">
            <v>10561836.690433109</v>
          </cell>
          <cell r="X256">
            <v>10180178.501193583</v>
          </cell>
          <cell r="Y256">
            <v>9862412.6146628447</v>
          </cell>
        </row>
        <row r="257">
          <cell r="R257">
            <v>342</v>
          </cell>
          <cell r="S257" t="str">
            <v>Soest</v>
          </cell>
          <cell r="T257">
            <v>3100194.6664542267</v>
          </cell>
          <cell r="U257">
            <v>2976946.0190374111</v>
          </cell>
          <cell r="V257">
            <v>2921780.3818496941</v>
          </cell>
          <cell r="W257">
            <v>2714933.4089841926</v>
          </cell>
          <cell r="X257">
            <v>2542724.7707552235</v>
          </cell>
          <cell r="Y257">
            <v>2389442.6861359193</v>
          </cell>
        </row>
        <row r="258">
          <cell r="R258">
            <v>847</v>
          </cell>
          <cell r="S258" t="str">
            <v>Someren</v>
          </cell>
          <cell r="T258">
            <v>1757563.8141964045</v>
          </cell>
          <cell r="U258">
            <v>1676732.4127383174</v>
          </cell>
          <cell r="V258">
            <v>1652540.2113261195</v>
          </cell>
          <cell r="W258">
            <v>1663566.6135010943</v>
          </cell>
          <cell r="X258">
            <v>1557073.4190632002</v>
          </cell>
          <cell r="Y258">
            <v>1425976.100682246</v>
          </cell>
        </row>
        <row r="259">
          <cell r="R259">
            <v>848</v>
          </cell>
          <cell r="S259" t="str">
            <v>Son en Breugel</v>
          </cell>
          <cell r="T259">
            <v>779128.20816949732</v>
          </cell>
          <cell r="U259">
            <v>722574.11263879237</v>
          </cell>
          <cell r="V259">
            <v>692073.31572002638</v>
          </cell>
          <cell r="W259">
            <v>631433.64323911525</v>
          </cell>
          <cell r="X259">
            <v>635177.0074029027</v>
          </cell>
          <cell r="Y259">
            <v>640161.68729475874</v>
          </cell>
        </row>
        <row r="260">
          <cell r="R260">
            <v>37</v>
          </cell>
          <cell r="S260" t="str">
            <v>Stadskanaal</v>
          </cell>
          <cell r="T260">
            <v>19146789.504687972</v>
          </cell>
          <cell r="U260">
            <v>17991262.431644481</v>
          </cell>
          <cell r="V260">
            <v>17027402.512353122</v>
          </cell>
          <cell r="W260">
            <v>16259428.50181693</v>
          </cell>
          <cell r="X260">
            <v>15605810.743989447</v>
          </cell>
          <cell r="Y260">
            <v>14913229.54657241</v>
          </cell>
        </row>
        <row r="261">
          <cell r="R261">
            <v>180</v>
          </cell>
          <cell r="S261" t="str">
            <v>Staphorst</v>
          </cell>
          <cell r="T261">
            <v>1221176.3764459086</v>
          </cell>
          <cell r="U261">
            <v>1133423.6779206931</v>
          </cell>
          <cell r="V261">
            <v>1068782.7879913847</v>
          </cell>
          <cell r="W261">
            <v>1077081.1115966844</v>
          </cell>
          <cell r="X261">
            <v>1045414.2186341414</v>
          </cell>
          <cell r="Y261">
            <v>962302.24270195188</v>
          </cell>
        </row>
        <row r="262">
          <cell r="R262">
            <v>532</v>
          </cell>
          <cell r="S262" t="str">
            <v>Stede Broec</v>
          </cell>
          <cell r="T262">
            <v>2086904.9934239907</v>
          </cell>
          <cell r="U262">
            <v>2038704.7369386682</v>
          </cell>
          <cell r="V262">
            <v>1988493.4137903915</v>
          </cell>
          <cell r="W262">
            <v>1923777.4172291451</v>
          </cell>
          <cell r="X262">
            <v>1768848.6796662973</v>
          </cell>
          <cell r="Y262">
            <v>1718916.5312897328</v>
          </cell>
        </row>
        <row r="263">
          <cell r="R263">
            <v>851</v>
          </cell>
          <cell r="S263" t="str">
            <v>Steenbergen</v>
          </cell>
          <cell r="T263">
            <v>2884354.698236234</v>
          </cell>
          <cell r="U263">
            <v>2652134.3252517255</v>
          </cell>
          <cell r="V263">
            <v>2600689.451410851</v>
          </cell>
          <cell r="W263">
            <v>2514215.0519271195</v>
          </cell>
          <cell r="X263">
            <v>2393816.4288565903</v>
          </cell>
          <cell r="Y263">
            <v>2372024.6656185444</v>
          </cell>
        </row>
        <row r="264">
          <cell r="R264">
            <v>1708</v>
          </cell>
          <cell r="S264" t="str">
            <v>Steenwijkerland</v>
          </cell>
          <cell r="T264">
            <v>7093898.5907760132</v>
          </cell>
          <cell r="U264">
            <v>6504588.7828473505</v>
          </cell>
          <cell r="V264">
            <v>6278236.2563356664</v>
          </cell>
          <cell r="W264">
            <v>5917508.2004434112</v>
          </cell>
          <cell r="X264">
            <v>5786951.557179804</v>
          </cell>
          <cell r="Y264">
            <v>5700075.7105591139</v>
          </cell>
        </row>
        <row r="265">
          <cell r="R265">
            <v>971</v>
          </cell>
          <cell r="S265" t="str">
            <v>Stein</v>
          </cell>
          <cell r="T265">
            <v>2756521.0845118556</v>
          </cell>
          <cell r="U265">
            <v>2509836.9906775719</v>
          </cell>
          <cell r="V265">
            <v>2220919.3090051296</v>
          </cell>
          <cell r="W265">
            <v>2052802.7528739339</v>
          </cell>
          <cell r="X265">
            <v>1953741.9274670661</v>
          </cell>
          <cell r="Y265">
            <v>1799920.7703464853</v>
          </cell>
        </row>
        <row r="266">
          <cell r="R266">
            <v>1904</v>
          </cell>
          <cell r="S266" t="str">
            <v>Stichtse Vecht</v>
          </cell>
          <cell r="T266">
            <v>3039770.7322291299</v>
          </cell>
          <cell r="U266">
            <v>2910916.0198053056</v>
          </cell>
          <cell r="V266">
            <v>2893922.5063829427</v>
          </cell>
          <cell r="W266">
            <v>2812740.0397484545</v>
          </cell>
          <cell r="X266">
            <v>2675352.1435151654</v>
          </cell>
          <cell r="Y266">
            <v>2551375.572109214</v>
          </cell>
        </row>
        <row r="267">
          <cell r="R267">
            <v>1900</v>
          </cell>
          <cell r="S267" t="str">
            <v>Súdwest-Fryslân</v>
          </cell>
          <cell r="T267">
            <v>16712787.270309972</v>
          </cell>
          <cell r="U267">
            <v>15626250.770964157</v>
          </cell>
          <cell r="V267">
            <v>14953798.031697005</v>
          </cell>
          <cell r="W267">
            <v>14277950.685060386</v>
          </cell>
          <cell r="X267">
            <v>14106267.636296796</v>
          </cell>
          <cell r="Y267">
            <v>13708067.238064889</v>
          </cell>
        </row>
        <row r="268">
          <cell r="R268">
            <v>715</v>
          </cell>
          <cell r="S268" t="str">
            <v>Terneuzen</v>
          </cell>
          <cell r="T268">
            <v>9034697.6172636934</v>
          </cell>
          <cell r="U268">
            <v>8505128.6455553398</v>
          </cell>
          <cell r="V268">
            <v>7934878.8322448544</v>
          </cell>
          <cell r="W268">
            <v>7739250.6614751657</v>
          </cell>
          <cell r="X268">
            <v>7589138.3265765328</v>
          </cell>
          <cell r="Y268">
            <v>7354437.648208091</v>
          </cell>
        </row>
        <row r="269">
          <cell r="R269">
            <v>93</v>
          </cell>
          <cell r="S269" t="str">
            <v>Terschelling</v>
          </cell>
          <cell r="T269">
            <v>219222.38890832014</v>
          </cell>
          <cell r="U269">
            <v>214991.98098966823</v>
          </cell>
          <cell r="V269">
            <v>181156.24242118816</v>
          </cell>
          <cell r="W269">
            <v>183405.01346976659</v>
          </cell>
          <cell r="X269">
            <v>185164.00951188031</v>
          </cell>
          <cell r="Y269">
            <v>187326.87191602867</v>
          </cell>
        </row>
        <row r="270">
          <cell r="R270">
            <v>448</v>
          </cell>
          <cell r="S270" t="str">
            <v>Texel</v>
          </cell>
          <cell r="T270">
            <v>2500253.4200785235</v>
          </cell>
          <cell r="U270">
            <v>2392523.478129481</v>
          </cell>
          <cell r="V270">
            <v>2216749.9020996937</v>
          </cell>
          <cell r="W270">
            <v>2153337.9030300286</v>
          </cell>
          <cell r="X270">
            <v>2090340.921653559</v>
          </cell>
          <cell r="Y270">
            <v>2017548.4532748198</v>
          </cell>
        </row>
        <row r="271">
          <cell r="R271">
            <v>1525</v>
          </cell>
          <cell r="S271" t="str">
            <v>Teylingen</v>
          </cell>
          <cell r="T271">
            <v>3129494.5156811224</v>
          </cell>
          <cell r="U271">
            <v>2982040.8310199659</v>
          </cell>
          <cell r="V271">
            <v>2955152.6809831127</v>
          </cell>
          <cell r="W271">
            <v>2810899.5664855936</v>
          </cell>
          <cell r="X271">
            <v>2746500.8053898625</v>
          </cell>
          <cell r="Y271">
            <v>2493396.5994964475</v>
          </cell>
        </row>
        <row r="272">
          <cell r="R272">
            <v>716</v>
          </cell>
          <cell r="S272" t="str">
            <v>Tholen</v>
          </cell>
          <cell r="T272">
            <v>2281328.9659641879</v>
          </cell>
          <cell r="U272">
            <v>2162113.5200044839</v>
          </cell>
          <cell r="V272">
            <v>2072125.6058975537</v>
          </cell>
          <cell r="W272">
            <v>2081487.0171478167</v>
          </cell>
          <cell r="X272">
            <v>2017536.4700124068</v>
          </cell>
          <cell r="Y272">
            <v>1820277.9326311548</v>
          </cell>
        </row>
        <row r="273">
          <cell r="R273">
            <v>281</v>
          </cell>
          <cell r="S273" t="str">
            <v>Tiel</v>
          </cell>
          <cell r="T273">
            <v>8565982.2866895758</v>
          </cell>
          <cell r="U273">
            <v>8097237.2552607292</v>
          </cell>
          <cell r="V273">
            <v>7937195.5773799866</v>
          </cell>
          <cell r="W273">
            <v>7853273.9596825344</v>
          </cell>
          <cell r="X273">
            <v>7746762.7384827081</v>
          </cell>
          <cell r="Y273">
            <v>7405321.5524872784</v>
          </cell>
        </row>
        <row r="274">
          <cell r="R274">
            <v>855</v>
          </cell>
          <cell r="S274" t="str">
            <v>Tilburg</v>
          </cell>
          <cell r="T274">
            <v>30067381.781260651</v>
          </cell>
          <cell r="U274">
            <v>28146639.244198687</v>
          </cell>
          <cell r="V274">
            <v>26742269.917371314</v>
          </cell>
          <cell r="W274">
            <v>25830980.76417071</v>
          </cell>
          <cell r="X274">
            <v>24668266.545803647</v>
          </cell>
          <cell r="Y274">
            <v>23543920.529399883</v>
          </cell>
        </row>
        <row r="275">
          <cell r="R275">
            <v>183</v>
          </cell>
          <cell r="S275" t="str">
            <v>Tubbergen</v>
          </cell>
          <cell r="T275">
            <v>2404418.2842987315</v>
          </cell>
          <cell r="U275">
            <v>2239092.4881488509</v>
          </cell>
          <cell r="V275">
            <v>2145940.5174007667</v>
          </cell>
          <cell r="W275">
            <v>1944228.3054590495</v>
          </cell>
          <cell r="X275">
            <v>1809585.5981331656</v>
          </cell>
          <cell r="Y275">
            <v>1747049.6382182373</v>
          </cell>
        </row>
        <row r="276">
          <cell r="R276">
            <v>1700</v>
          </cell>
          <cell r="S276" t="str">
            <v>Twenterand</v>
          </cell>
          <cell r="T276">
            <v>6791834.5189207653</v>
          </cell>
          <cell r="U276">
            <v>6319138.1900730664</v>
          </cell>
          <cell r="V276">
            <v>5647768.1714534294</v>
          </cell>
          <cell r="W276">
            <v>5185317.2551504048</v>
          </cell>
          <cell r="X276">
            <v>4797309.168230352</v>
          </cell>
          <cell r="Y276">
            <v>4526102.868296423</v>
          </cell>
        </row>
        <row r="277">
          <cell r="R277">
            <v>737</v>
          </cell>
          <cell r="S277" t="str">
            <v>Tytsjerksteradiel</v>
          </cell>
          <cell r="T277">
            <v>3797627.2568866555</v>
          </cell>
          <cell r="U277">
            <v>3511743.3517666631</v>
          </cell>
          <cell r="V277">
            <v>3421472.4217629302</v>
          </cell>
          <cell r="W277">
            <v>3390164.3830949795</v>
          </cell>
          <cell r="X277">
            <v>3106909.1174258739</v>
          </cell>
          <cell r="Y277">
            <v>3015754.6003211322</v>
          </cell>
        </row>
        <row r="278">
          <cell r="R278">
            <v>450</v>
          </cell>
          <cell r="S278" t="str">
            <v>Uitgeest</v>
          </cell>
          <cell r="T278">
            <v>832664.94748563296</v>
          </cell>
          <cell r="U278">
            <v>813973.85648544726</v>
          </cell>
          <cell r="V278">
            <v>798618.47939634894</v>
          </cell>
          <cell r="W278">
            <v>804307.02851236879</v>
          </cell>
          <cell r="X278">
            <v>744814.88011630927</v>
          </cell>
          <cell r="Y278">
            <v>714673.65560441557</v>
          </cell>
        </row>
        <row r="279">
          <cell r="R279">
            <v>451</v>
          </cell>
          <cell r="S279" t="str">
            <v>Uithoorn</v>
          </cell>
          <cell r="T279">
            <v>1247926.9376489432</v>
          </cell>
          <cell r="U279">
            <v>1166037.9879513984</v>
          </cell>
          <cell r="V279">
            <v>1124241.4526967467</v>
          </cell>
          <cell r="W279">
            <v>1070429.6554484074</v>
          </cell>
          <cell r="X279">
            <v>1044655.3390803025</v>
          </cell>
          <cell r="Y279">
            <v>1017464.6372510745</v>
          </cell>
        </row>
        <row r="280">
          <cell r="R280">
            <v>184</v>
          </cell>
          <cell r="S280" t="str">
            <v>Urk</v>
          </cell>
          <cell r="T280">
            <v>1826698.2129217158</v>
          </cell>
          <cell r="U280">
            <v>1725322.2145561662</v>
          </cell>
          <cell r="V280">
            <v>1695907.2107050167</v>
          </cell>
          <cell r="W280">
            <v>1671018.3405129071</v>
          </cell>
          <cell r="X280">
            <v>1548586.0511628918</v>
          </cell>
          <cell r="Y280">
            <v>1412240.6109531024</v>
          </cell>
        </row>
        <row r="281">
          <cell r="R281">
            <v>344</v>
          </cell>
          <cell r="S281" t="str">
            <v>Utrecht</v>
          </cell>
          <cell r="T281">
            <v>18244547.252758075</v>
          </cell>
          <cell r="U281">
            <v>16716146.337842025</v>
          </cell>
          <cell r="V281">
            <v>15779130.587425048</v>
          </cell>
          <cell r="W281">
            <v>14989819.644498933</v>
          </cell>
          <cell r="X281">
            <v>14035718.022663398</v>
          </cell>
          <cell r="Y281">
            <v>13109483.664736383</v>
          </cell>
        </row>
        <row r="282">
          <cell r="R282">
            <v>1581</v>
          </cell>
          <cell r="S282" t="str">
            <v>Utrechtse Heuvelrug</v>
          </cell>
          <cell r="T282">
            <v>1495999.8142257743</v>
          </cell>
          <cell r="U282">
            <v>1396145.7398158347</v>
          </cell>
          <cell r="V282">
            <v>1366450.5407355595</v>
          </cell>
          <cell r="W282">
            <v>1357305.7987683066</v>
          </cell>
          <cell r="X282">
            <v>1309387.0616222806</v>
          </cell>
          <cell r="Y282">
            <v>1202237.2905348144</v>
          </cell>
        </row>
        <row r="283">
          <cell r="R283">
            <v>981</v>
          </cell>
          <cell r="S283" t="str">
            <v>Vaals</v>
          </cell>
          <cell r="T283">
            <v>1633853.3299234607</v>
          </cell>
          <cell r="U283">
            <v>1550836.2599963138</v>
          </cell>
          <cell r="V283">
            <v>1420503.0618563381</v>
          </cell>
          <cell r="W283">
            <v>1340280.0174311905</v>
          </cell>
          <cell r="X283">
            <v>1238789.7515308547</v>
          </cell>
          <cell r="Y283">
            <v>1172837.5179411175</v>
          </cell>
        </row>
        <row r="284">
          <cell r="R284">
            <v>994</v>
          </cell>
          <cell r="S284" t="str">
            <v>Valkenburg aan de Geul</v>
          </cell>
          <cell r="T284">
            <v>1547478.8535364044</v>
          </cell>
          <cell r="U284">
            <v>1437747.7371002859</v>
          </cell>
          <cell r="V284">
            <v>1370704.5324777607</v>
          </cell>
          <cell r="W284">
            <v>1323326.009685321</v>
          </cell>
          <cell r="X284">
            <v>1083475.3417176828</v>
          </cell>
          <cell r="Y284">
            <v>1004948.3691728109</v>
          </cell>
        </row>
        <row r="285">
          <cell r="R285">
            <v>858</v>
          </cell>
          <cell r="S285" t="str">
            <v>Valkenswaard</v>
          </cell>
          <cell r="T285">
            <v>3883585.8366789413</v>
          </cell>
          <cell r="U285">
            <v>3646436.3211756344</v>
          </cell>
          <cell r="V285">
            <v>3618409.8557223552</v>
          </cell>
          <cell r="W285">
            <v>3465039.8661300554</v>
          </cell>
          <cell r="X285">
            <v>3237184.0430630231</v>
          </cell>
          <cell r="Y285">
            <v>3191328.1874582958</v>
          </cell>
        </row>
        <row r="286">
          <cell r="R286">
            <v>47</v>
          </cell>
          <cell r="S286" t="str">
            <v>Veendam</v>
          </cell>
          <cell r="T286">
            <v>9907033.4345636051</v>
          </cell>
          <cell r="U286">
            <v>9461682.8303743694</v>
          </cell>
          <cell r="V286">
            <v>9220160.7482411172</v>
          </cell>
          <cell r="W286">
            <v>9009067.213037964</v>
          </cell>
          <cell r="X286">
            <v>8765075.5406076852</v>
          </cell>
          <cell r="Y286">
            <v>8507881.0825429522</v>
          </cell>
        </row>
        <row r="287">
          <cell r="R287">
            <v>345</v>
          </cell>
          <cell r="S287" t="str">
            <v>Veenendaal</v>
          </cell>
          <cell r="T287">
            <v>7495372.9281043578</v>
          </cell>
          <cell r="U287">
            <v>7093381.8266461296</v>
          </cell>
          <cell r="V287">
            <v>6792735.3569500372</v>
          </cell>
          <cell r="W287">
            <v>6339625.6280027321</v>
          </cell>
          <cell r="X287">
            <v>6121551.8939270023</v>
          </cell>
          <cell r="Y287">
            <v>5944079.7291312022</v>
          </cell>
        </row>
        <row r="288">
          <cell r="R288">
            <v>717</v>
          </cell>
          <cell r="S288" t="str">
            <v>Veere</v>
          </cell>
          <cell r="T288">
            <v>1307923.1176149868</v>
          </cell>
          <cell r="U288">
            <v>1232097.6532218985</v>
          </cell>
          <cell r="V288">
            <v>1169319.8218115417</v>
          </cell>
          <cell r="W288">
            <v>1070403.3602995945</v>
          </cell>
          <cell r="X288">
            <v>1038695.5943849365</v>
          </cell>
          <cell r="Y288">
            <v>1019123.5863386114</v>
          </cell>
        </row>
        <row r="289">
          <cell r="R289">
            <v>861</v>
          </cell>
          <cell r="S289" t="str">
            <v>Veldhoven</v>
          </cell>
          <cell r="T289">
            <v>4165321.2606695318</v>
          </cell>
          <cell r="U289">
            <v>3971052.1486840863</v>
          </cell>
          <cell r="V289">
            <v>3740312.0628567301</v>
          </cell>
          <cell r="W289">
            <v>3658772.369479117</v>
          </cell>
          <cell r="X289">
            <v>3549617.089614532</v>
          </cell>
          <cell r="Y289">
            <v>3418775.5380579918</v>
          </cell>
        </row>
        <row r="290">
          <cell r="R290">
            <v>453</v>
          </cell>
          <cell r="S290" t="str">
            <v>Velsen</v>
          </cell>
          <cell r="T290">
            <v>5406546.4660620913</v>
          </cell>
          <cell r="U290">
            <v>5143043.8552548867</v>
          </cell>
          <cell r="V290">
            <v>4900585.4547832925</v>
          </cell>
          <cell r="W290">
            <v>4667811.5317185773</v>
          </cell>
          <cell r="X290">
            <v>4410629.7916586716</v>
          </cell>
          <cell r="Y290">
            <v>4280451.1897261869</v>
          </cell>
        </row>
        <row r="291">
          <cell r="R291">
            <v>983</v>
          </cell>
          <cell r="S291" t="str">
            <v>Venlo</v>
          </cell>
          <cell r="T291">
            <v>14986195.67517462</v>
          </cell>
          <cell r="U291">
            <v>13837120.076893758</v>
          </cell>
          <cell r="V291">
            <v>13246615.063902035</v>
          </cell>
          <cell r="W291">
            <v>12704836.342223985</v>
          </cell>
          <cell r="X291">
            <v>12382614.482177991</v>
          </cell>
          <cell r="Y291">
            <v>11897251.103999216</v>
          </cell>
        </row>
        <row r="292">
          <cell r="R292">
            <v>984</v>
          </cell>
          <cell r="S292" t="str">
            <v>Venray</v>
          </cell>
          <cell r="T292">
            <v>10648739.556988085</v>
          </cell>
          <cell r="U292">
            <v>10015297.168402145</v>
          </cell>
          <cell r="V292">
            <v>9532676.3808961958</v>
          </cell>
          <cell r="W292">
            <v>9213246.0491097011</v>
          </cell>
          <cell r="X292">
            <v>8705625.1577328611</v>
          </cell>
          <cell r="Y292">
            <v>8448680.8741466086</v>
          </cell>
        </row>
        <row r="293">
          <cell r="R293">
            <v>1961</v>
          </cell>
          <cell r="S293" t="str">
            <v>Vijfheerenlanden</v>
          </cell>
          <cell r="T293">
            <v>3770753.8810239215</v>
          </cell>
          <cell r="U293">
            <v>3475526.2686295398</v>
          </cell>
          <cell r="V293">
            <v>3418877.6935026813</v>
          </cell>
          <cell r="W293">
            <v>3248646.2082123226</v>
          </cell>
          <cell r="X293">
            <v>3200837.8967142706</v>
          </cell>
          <cell r="Y293">
            <v>3078357.7729161032</v>
          </cell>
        </row>
        <row r="294">
          <cell r="R294">
            <v>622</v>
          </cell>
          <cell r="S294" t="str">
            <v>Vlaardingen</v>
          </cell>
          <cell r="T294">
            <v>9717789.5924509056</v>
          </cell>
          <cell r="U294">
            <v>9063470.3372251187</v>
          </cell>
          <cell r="V294">
            <v>8732986.7655444853</v>
          </cell>
          <cell r="W294">
            <v>8437088.5856530108</v>
          </cell>
          <cell r="X294">
            <v>8239291.3954765825</v>
          </cell>
          <cell r="Y294">
            <v>7995814.1310349889</v>
          </cell>
        </row>
        <row r="295">
          <cell r="R295">
            <v>718</v>
          </cell>
          <cell r="S295" t="str">
            <v>Vlissingen</v>
          </cell>
          <cell r="T295">
            <v>7956775.8127951222</v>
          </cell>
          <cell r="U295">
            <v>7540419.7993618501</v>
          </cell>
          <cell r="V295">
            <v>7379978.7770661442</v>
          </cell>
          <cell r="W295">
            <v>7047562.2461920707</v>
          </cell>
          <cell r="X295">
            <v>6763160.6000683233</v>
          </cell>
          <cell r="Y295">
            <v>6336954.8588970155</v>
          </cell>
        </row>
        <row r="296">
          <cell r="R296">
            <v>986</v>
          </cell>
          <cell r="S296" t="str">
            <v>Voerendaal</v>
          </cell>
          <cell r="T296">
            <v>1005588.4275108256</v>
          </cell>
          <cell r="U296">
            <v>909892.43341491092</v>
          </cell>
          <cell r="V296">
            <v>894938.57833607227</v>
          </cell>
          <cell r="W296">
            <v>898706.79990704439</v>
          </cell>
          <cell r="X296">
            <v>899619.37143296923</v>
          </cell>
          <cell r="Y296">
            <v>791363.1748687753</v>
          </cell>
        </row>
        <row r="297">
          <cell r="R297">
            <v>285</v>
          </cell>
          <cell r="S297" t="str">
            <v>Voorst</v>
          </cell>
          <cell r="T297">
            <v>2330785.790427553</v>
          </cell>
          <cell r="U297">
            <v>2265474.3992603188</v>
          </cell>
          <cell r="V297">
            <v>2125358.2977805464</v>
          </cell>
          <cell r="W297">
            <v>2002555.7179566142</v>
          </cell>
          <cell r="X297">
            <v>2008822.0862432823</v>
          </cell>
          <cell r="Y297">
            <v>1952748.1851783709</v>
          </cell>
        </row>
        <row r="298">
          <cell r="R298">
            <v>865</v>
          </cell>
          <cell r="S298" t="str">
            <v>Vught</v>
          </cell>
          <cell r="T298">
            <v>4722204.319764466</v>
          </cell>
          <cell r="U298">
            <v>4514580.5838439222</v>
          </cell>
          <cell r="V298">
            <v>4017306.4383672215</v>
          </cell>
          <cell r="W298">
            <v>3839255.8609078457</v>
          </cell>
          <cell r="X298">
            <v>3614595.2029029448</v>
          </cell>
          <cell r="Y298">
            <v>3415915.022062852</v>
          </cell>
        </row>
        <row r="299">
          <cell r="R299">
            <v>1949</v>
          </cell>
          <cell r="S299" t="str">
            <v>Waadhoeke</v>
          </cell>
          <cell r="T299">
            <v>6061307.5388619732</v>
          </cell>
          <cell r="U299">
            <v>5651852.7700228803</v>
          </cell>
          <cell r="V299">
            <v>5391697.6412985707</v>
          </cell>
          <cell r="W299">
            <v>5108850.3073613495</v>
          </cell>
          <cell r="X299">
            <v>4923916.0917120082</v>
          </cell>
          <cell r="Y299">
            <v>4713425.4135570573</v>
          </cell>
        </row>
        <row r="300">
          <cell r="R300">
            <v>866</v>
          </cell>
          <cell r="S300" t="str">
            <v>Waalre</v>
          </cell>
          <cell r="T300">
            <v>1298661.0521400583</v>
          </cell>
          <cell r="U300">
            <v>1257935.6282762745</v>
          </cell>
          <cell r="V300">
            <v>1229538.2420941466</v>
          </cell>
          <cell r="W300">
            <v>1112647.4994274797</v>
          </cell>
          <cell r="X300">
            <v>1118843.2770731077</v>
          </cell>
          <cell r="Y300">
            <v>1064065.003495709</v>
          </cell>
        </row>
        <row r="301">
          <cell r="R301">
            <v>867</v>
          </cell>
          <cell r="S301" t="str">
            <v>Waalwijk</v>
          </cell>
          <cell r="T301">
            <v>5921937.1204838492</v>
          </cell>
          <cell r="U301">
            <v>5493124.763637783</v>
          </cell>
          <cell r="V301">
            <v>5254032.9183777319</v>
          </cell>
          <cell r="W301">
            <v>5194943.5254651858</v>
          </cell>
          <cell r="X301">
            <v>4996774.8884083638</v>
          </cell>
          <cell r="Y301">
            <v>4836857.5813773405</v>
          </cell>
        </row>
        <row r="302">
          <cell r="R302">
            <v>627</v>
          </cell>
          <cell r="S302" t="str">
            <v>Waddinxveen</v>
          </cell>
          <cell r="T302">
            <v>2204522.2851623707</v>
          </cell>
          <cell r="U302">
            <v>2102100.994965388</v>
          </cell>
          <cell r="V302">
            <v>2092802.0882016213</v>
          </cell>
          <cell r="W302">
            <v>2041118.7935874714</v>
          </cell>
          <cell r="X302">
            <v>1902551.125771902</v>
          </cell>
          <cell r="Y302">
            <v>1850543.4838885914</v>
          </cell>
        </row>
        <row r="303">
          <cell r="R303">
            <v>289</v>
          </cell>
          <cell r="S303" t="str">
            <v>Wageningen</v>
          </cell>
          <cell r="T303">
            <v>3693850.033251056</v>
          </cell>
          <cell r="U303">
            <v>3376342.8869554168</v>
          </cell>
          <cell r="V303">
            <v>3235827.199499995</v>
          </cell>
          <cell r="W303">
            <v>3010626.0068970365</v>
          </cell>
          <cell r="X303">
            <v>2821782.8712224108</v>
          </cell>
          <cell r="Y303">
            <v>2809540.8332474884</v>
          </cell>
        </row>
        <row r="304">
          <cell r="R304">
            <v>629</v>
          </cell>
          <cell r="S304" t="str">
            <v>Wassenaar</v>
          </cell>
          <cell r="T304">
            <v>1089762.5605829882</v>
          </cell>
          <cell r="U304">
            <v>1066731.408589622</v>
          </cell>
          <cell r="V304">
            <v>1071186.4524322522</v>
          </cell>
          <cell r="W304">
            <v>1030642.0072511407</v>
          </cell>
          <cell r="X304">
            <v>1032126.7803742879</v>
          </cell>
          <cell r="Y304">
            <v>1036646.6401455385</v>
          </cell>
        </row>
        <row r="305">
          <cell r="R305">
            <v>852</v>
          </cell>
          <cell r="S305" t="str">
            <v>Waterland</v>
          </cell>
          <cell r="T305">
            <v>483413.25676919782</v>
          </cell>
          <cell r="U305">
            <v>472774.88957404089</v>
          </cell>
          <cell r="V305">
            <v>474832.61984963447</v>
          </cell>
          <cell r="W305">
            <v>440878.12725586456</v>
          </cell>
          <cell r="X305">
            <v>386955.29335453041</v>
          </cell>
          <cell r="Y305">
            <v>352510.81669831759</v>
          </cell>
        </row>
        <row r="306">
          <cell r="R306">
            <v>988</v>
          </cell>
          <cell r="S306" t="str">
            <v>Weert</v>
          </cell>
          <cell r="T306">
            <v>8119454.3148123613</v>
          </cell>
          <cell r="U306">
            <v>7556870.9821133306</v>
          </cell>
          <cell r="V306">
            <v>7291700.0851238016</v>
          </cell>
          <cell r="W306">
            <v>6927603.4965736177</v>
          </cell>
          <cell r="X306">
            <v>6630617.4910508804</v>
          </cell>
          <cell r="Y306">
            <v>6305866.696066455</v>
          </cell>
        </row>
        <row r="307">
          <cell r="R307">
            <v>1960</v>
          </cell>
          <cell r="S307" t="str">
            <v>West Betuwe</v>
          </cell>
          <cell r="T307">
            <v>3124163.9466279163</v>
          </cell>
          <cell r="U307">
            <v>3009798.3396061277</v>
          </cell>
          <cell r="V307">
            <v>2998395.3868880514</v>
          </cell>
          <cell r="W307">
            <v>2899730.9424165739</v>
          </cell>
          <cell r="X307">
            <v>2878195.9773760857</v>
          </cell>
          <cell r="Y307">
            <v>2730207.1556234933</v>
          </cell>
        </row>
        <row r="308">
          <cell r="R308">
            <v>668</v>
          </cell>
          <cell r="S308" t="str">
            <v>West Maas en Waal</v>
          </cell>
          <cell r="T308">
            <v>1138619.6507381764</v>
          </cell>
          <cell r="U308">
            <v>1113089.4792342454</v>
          </cell>
          <cell r="V308">
            <v>1117435.1384364206</v>
          </cell>
          <cell r="W308">
            <v>1087528.9883405687</v>
          </cell>
          <cell r="X308">
            <v>1054560.7853088793</v>
          </cell>
          <cell r="Y308">
            <v>1025151.9600568482</v>
          </cell>
        </row>
        <row r="309">
          <cell r="R309">
            <v>1969</v>
          </cell>
          <cell r="S309" t="str">
            <v>Westerkwartier</v>
          </cell>
          <cell r="T309">
            <v>8976240.0351119731</v>
          </cell>
          <cell r="U309">
            <v>8420742.8951038532</v>
          </cell>
          <cell r="V309">
            <v>8168505.7550814822</v>
          </cell>
          <cell r="W309">
            <v>7676982.0880922051</v>
          </cell>
          <cell r="X309">
            <v>7128151.8431343632</v>
          </cell>
          <cell r="Y309">
            <v>6707797.3912416408</v>
          </cell>
        </row>
        <row r="310">
          <cell r="R310">
            <v>1701</v>
          </cell>
          <cell r="S310" t="str">
            <v>Westerveld</v>
          </cell>
          <cell r="T310">
            <v>3101306.4761895672</v>
          </cell>
          <cell r="U310">
            <v>2917492.3731118366</v>
          </cell>
          <cell r="V310">
            <v>2777215.013990426</v>
          </cell>
          <cell r="W310">
            <v>2628314.5686352332</v>
          </cell>
          <cell r="X310">
            <v>2490310.1213080096</v>
          </cell>
          <cell r="Y310">
            <v>2200136.4937065542</v>
          </cell>
        </row>
        <row r="311">
          <cell r="R311">
            <v>293</v>
          </cell>
          <cell r="S311" t="str">
            <v>Westervoort</v>
          </cell>
          <cell r="T311">
            <v>2977601.1302378038</v>
          </cell>
          <cell r="U311">
            <v>2812353.6442672336</v>
          </cell>
          <cell r="V311">
            <v>2706478.8364251368</v>
          </cell>
          <cell r="W311">
            <v>2720514.1098289168</v>
          </cell>
          <cell r="X311">
            <v>2589253.5327496249</v>
          </cell>
          <cell r="Y311">
            <v>2379691.7973658149</v>
          </cell>
        </row>
        <row r="312">
          <cell r="R312">
            <v>1950</v>
          </cell>
          <cell r="S312" t="str">
            <v>Westerwolde</v>
          </cell>
          <cell r="T312">
            <v>9363371.9126695544</v>
          </cell>
          <cell r="U312">
            <v>8826905.4243864734</v>
          </cell>
          <cell r="V312">
            <v>8250152.0393692479</v>
          </cell>
          <cell r="W312">
            <v>7701155.4944487857</v>
          </cell>
          <cell r="X312">
            <v>7352582.4434831403</v>
          </cell>
          <cell r="Y312">
            <v>6948750.595578786</v>
          </cell>
        </row>
        <row r="313">
          <cell r="R313">
            <v>1783</v>
          </cell>
          <cell r="S313" t="str">
            <v>Westland</v>
          </cell>
          <cell r="T313">
            <v>7298447.0762387374</v>
          </cell>
          <cell r="U313">
            <v>7003738.1890307376</v>
          </cell>
          <cell r="V313">
            <v>6876690.7483530995</v>
          </cell>
          <cell r="W313">
            <v>6717927.5707442146</v>
          </cell>
          <cell r="X313">
            <v>6492036.1068061907</v>
          </cell>
          <cell r="Y313">
            <v>6279781.7382842256</v>
          </cell>
        </row>
        <row r="314">
          <cell r="R314">
            <v>98</v>
          </cell>
          <cell r="S314" t="str">
            <v>Weststellingwerf</v>
          </cell>
          <cell r="T314">
            <v>5076252.040420752</v>
          </cell>
          <cell r="U314">
            <v>4819770.4379912233</v>
          </cell>
          <cell r="V314">
            <v>4579818.8568776902</v>
          </cell>
          <cell r="W314">
            <v>4420267.1058528516</v>
          </cell>
          <cell r="X314">
            <v>4206743.4770317283</v>
          </cell>
          <cell r="Y314">
            <v>4164416.7074586819</v>
          </cell>
        </row>
        <row r="315">
          <cell r="R315">
            <v>189</v>
          </cell>
          <cell r="S315" t="str">
            <v>Wierden</v>
          </cell>
          <cell r="T315">
            <v>2296724.7815772006</v>
          </cell>
          <cell r="U315">
            <v>2113976.5434136428</v>
          </cell>
          <cell r="V315">
            <v>1942378.7217720093</v>
          </cell>
          <cell r="W315">
            <v>1853133.1137270115</v>
          </cell>
          <cell r="X315">
            <v>1809476.4262403925</v>
          </cell>
          <cell r="Y315">
            <v>1695188.2579418174</v>
          </cell>
        </row>
        <row r="316">
          <cell r="R316">
            <v>296</v>
          </cell>
          <cell r="S316" t="str">
            <v>Wijchen</v>
          </cell>
          <cell r="T316">
            <v>4207351.4543344164</v>
          </cell>
          <cell r="U316">
            <v>3866448.7289773989</v>
          </cell>
          <cell r="V316">
            <v>3733643.6862482117</v>
          </cell>
          <cell r="W316">
            <v>3568529.9921197221</v>
          </cell>
          <cell r="X316">
            <v>3450466.70445211</v>
          </cell>
          <cell r="Y316">
            <v>3258486.930329232</v>
          </cell>
        </row>
        <row r="317">
          <cell r="R317">
            <v>1696</v>
          </cell>
          <cell r="S317" t="str">
            <v>Wijdemeren</v>
          </cell>
          <cell r="T317">
            <v>514020.25977088261</v>
          </cell>
          <cell r="U317">
            <v>502127.89404412301</v>
          </cell>
          <cell r="V317">
            <v>485607.25937773101</v>
          </cell>
          <cell r="W317">
            <v>427738.78762879741</v>
          </cell>
          <cell r="X317">
            <v>428657.0292638762</v>
          </cell>
          <cell r="Y317">
            <v>395733.20890908322</v>
          </cell>
        </row>
        <row r="318">
          <cell r="R318">
            <v>352</v>
          </cell>
          <cell r="S318" t="str">
            <v>Wijk bij Duurstede</v>
          </cell>
          <cell r="T318">
            <v>1255271.31139124</v>
          </cell>
          <cell r="U318">
            <v>1093685.1612008242</v>
          </cell>
          <cell r="V318">
            <v>1058369.5378583041</v>
          </cell>
          <cell r="W318">
            <v>958976.68464329687</v>
          </cell>
          <cell r="X318">
            <v>797618.61703308846</v>
          </cell>
          <cell r="Y318">
            <v>775077.04718766967</v>
          </cell>
        </row>
        <row r="319">
          <cell r="R319">
            <v>294</v>
          </cell>
          <cell r="S319" t="str">
            <v>Winterswijk</v>
          </cell>
          <cell r="T319">
            <v>6665242.0513067814</v>
          </cell>
          <cell r="U319">
            <v>6056971.838219109</v>
          </cell>
          <cell r="V319">
            <v>5857336.1930995993</v>
          </cell>
          <cell r="W319">
            <v>5499043.4123546332</v>
          </cell>
          <cell r="X319">
            <v>5353087.3032466872</v>
          </cell>
          <cell r="Y319">
            <v>5149123.6150798453</v>
          </cell>
        </row>
        <row r="320">
          <cell r="R320">
            <v>873</v>
          </cell>
          <cell r="S320" t="str">
            <v>Woensdrecht</v>
          </cell>
          <cell r="T320">
            <v>2406323.0643524933</v>
          </cell>
          <cell r="U320">
            <v>2300641.9472557209</v>
          </cell>
          <cell r="V320">
            <v>2310853.0261217058</v>
          </cell>
          <cell r="W320">
            <v>2275440.6898357449</v>
          </cell>
          <cell r="X320">
            <v>2238452.0100298673</v>
          </cell>
          <cell r="Y320">
            <v>2182259.1514740698</v>
          </cell>
        </row>
        <row r="321">
          <cell r="R321">
            <v>632</v>
          </cell>
          <cell r="S321" t="str">
            <v>Woerden</v>
          </cell>
          <cell r="T321">
            <v>6013037.359170665</v>
          </cell>
          <cell r="U321">
            <v>5611222.8856820427</v>
          </cell>
          <cell r="V321">
            <v>5325319.8946308605</v>
          </cell>
          <cell r="W321">
            <v>5182436.953796397</v>
          </cell>
          <cell r="X321">
            <v>4861257.6884320639</v>
          </cell>
          <cell r="Y321">
            <v>4634188.0910460092</v>
          </cell>
        </row>
        <row r="322">
          <cell r="R322">
            <v>351</v>
          </cell>
          <cell r="S322" t="str">
            <v>Woudenberg</v>
          </cell>
          <cell r="T322">
            <v>462282.37204106763</v>
          </cell>
          <cell r="U322">
            <v>453371.71592785744</v>
          </cell>
          <cell r="V322">
            <v>457164.99606769887</v>
          </cell>
          <cell r="W322">
            <v>462321.49359365361</v>
          </cell>
          <cell r="X322">
            <v>465693.1843717827</v>
          </cell>
          <cell r="Y322">
            <v>470014.42226442177</v>
          </cell>
        </row>
        <row r="323">
          <cell r="R323">
            <v>479</v>
          </cell>
          <cell r="S323" t="str">
            <v>Zaanstad</v>
          </cell>
          <cell r="T323">
            <v>8787946.1675760336</v>
          </cell>
          <cell r="U323">
            <v>8136523.8050440103</v>
          </cell>
          <cell r="V323">
            <v>7912386.835691236</v>
          </cell>
          <cell r="W323">
            <v>7624602.0814728653</v>
          </cell>
          <cell r="X323">
            <v>7292495.023824472</v>
          </cell>
          <cell r="Y323">
            <v>7143240.3200962078</v>
          </cell>
        </row>
        <row r="324">
          <cell r="R324">
            <v>297</v>
          </cell>
          <cell r="S324" t="str">
            <v>Zaltbommel</v>
          </cell>
          <cell r="T324">
            <v>3062149.7459143759</v>
          </cell>
          <cell r="U324">
            <v>2783550.0337010692</v>
          </cell>
          <cell r="V324">
            <v>2686870.520994558</v>
          </cell>
          <cell r="W324">
            <v>2612734.2718665241</v>
          </cell>
          <cell r="X324">
            <v>2513922.4696465801</v>
          </cell>
          <cell r="Y324">
            <v>2363556.2571850698</v>
          </cell>
        </row>
        <row r="325">
          <cell r="R325">
            <v>473</v>
          </cell>
          <cell r="S325" t="str">
            <v>Zandvoort</v>
          </cell>
          <cell r="T325">
            <v>721731.57954861363</v>
          </cell>
          <cell r="U325">
            <v>668492.74858603172</v>
          </cell>
          <cell r="V325">
            <v>635793.93785173167</v>
          </cell>
          <cell r="W325">
            <v>640501.82007514301</v>
          </cell>
          <cell r="X325">
            <v>608418.90903490956</v>
          </cell>
          <cell r="Y325">
            <v>612126.15390512685</v>
          </cell>
        </row>
        <row r="326">
          <cell r="R326">
            <v>50</v>
          </cell>
          <cell r="S326" t="str">
            <v>Zeewolde</v>
          </cell>
          <cell r="T326">
            <v>401714.47698833601</v>
          </cell>
          <cell r="U326">
            <v>392707.22027493292</v>
          </cell>
          <cell r="V326">
            <v>394665.23298517388</v>
          </cell>
          <cell r="W326">
            <v>396844.32719894341</v>
          </cell>
          <cell r="X326">
            <v>397794.81930820161</v>
          </cell>
          <cell r="Y326">
            <v>400367.20603051042</v>
          </cell>
        </row>
        <row r="327">
          <cell r="R327">
            <v>355</v>
          </cell>
          <cell r="S327" t="str">
            <v>Zeist</v>
          </cell>
          <cell r="T327">
            <v>5777545.5961311506</v>
          </cell>
          <cell r="U327">
            <v>5286875.8571297554</v>
          </cell>
          <cell r="V327">
            <v>5043520.638031316</v>
          </cell>
          <cell r="W327">
            <v>4925492.714057629</v>
          </cell>
          <cell r="X327">
            <v>4632191.4982365062</v>
          </cell>
          <cell r="Y327">
            <v>4470003.4544645771</v>
          </cell>
        </row>
        <row r="328">
          <cell r="R328">
            <v>299</v>
          </cell>
          <cell r="S328" t="str">
            <v>Zevenaar</v>
          </cell>
          <cell r="T328">
            <v>4862318.6748234406</v>
          </cell>
          <cell r="U328">
            <v>4539489.2724463372</v>
          </cell>
          <cell r="V328">
            <v>4466827.317792234</v>
          </cell>
          <cell r="W328">
            <v>4266687.341530581</v>
          </cell>
          <cell r="X328">
            <v>3989488.3270077654</v>
          </cell>
          <cell r="Y328">
            <v>3678323.4888503454</v>
          </cell>
        </row>
        <row r="329">
          <cell r="R329">
            <v>637</v>
          </cell>
          <cell r="S329" t="str">
            <v>Zoetermeer</v>
          </cell>
          <cell r="T329">
            <v>8022214.3532380397</v>
          </cell>
          <cell r="U329">
            <v>7560554.4565274464</v>
          </cell>
          <cell r="V329">
            <v>7442461.6775767207</v>
          </cell>
          <cell r="W329">
            <v>7226917.619590478</v>
          </cell>
          <cell r="X329">
            <v>6804259.0480512474</v>
          </cell>
          <cell r="Y329">
            <v>6578626.8102120133</v>
          </cell>
        </row>
        <row r="330">
          <cell r="R330">
            <v>1892</v>
          </cell>
          <cell r="S330" t="str">
            <v>Zuidplas</v>
          </cell>
          <cell r="T330">
            <v>1966257.6512517077</v>
          </cell>
          <cell r="U330">
            <v>1819369.1901731486</v>
          </cell>
          <cell r="V330">
            <v>1724514.0200801333</v>
          </cell>
          <cell r="W330">
            <v>1700758.1538210148</v>
          </cell>
          <cell r="X330">
            <v>1646337.7738279325</v>
          </cell>
          <cell r="Y330">
            <v>1658500.4083986552</v>
          </cell>
        </row>
        <row r="331">
          <cell r="R331">
            <v>879</v>
          </cell>
          <cell r="S331" t="str">
            <v>Zundert</v>
          </cell>
          <cell r="T331">
            <v>2054350.347108088</v>
          </cell>
          <cell r="U331">
            <v>1970315.8034903686</v>
          </cell>
          <cell r="V331">
            <v>1977022.3319085767</v>
          </cell>
          <cell r="W331">
            <v>1915078.121092841</v>
          </cell>
          <cell r="X331">
            <v>1872669.3189194773</v>
          </cell>
          <cell r="Y331">
            <v>1859160.8386772752</v>
          </cell>
        </row>
        <row r="332">
          <cell r="R332">
            <v>301</v>
          </cell>
          <cell r="S332" t="str">
            <v>Zutphen</v>
          </cell>
          <cell r="T332">
            <v>10219409.37043675</v>
          </cell>
          <cell r="U332">
            <v>9746190.4600702617</v>
          </cell>
          <cell r="V332">
            <v>9337780.8593466952</v>
          </cell>
          <cell r="W332">
            <v>9145532.8592954352</v>
          </cell>
          <cell r="X332">
            <v>8650111.6838623993</v>
          </cell>
          <cell r="Y332">
            <v>8173769.3679054016</v>
          </cell>
        </row>
        <row r="333">
          <cell r="R333">
            <v>1896</v>
          </cell>
          <cell r="S333" t="str">
            <v>Zwartewaterland</v>
          </cell>
          <cell r="T333">
            <v>1013887.5628128591</v>
          </cell>
          <cell r="U333">
            <v>920357.41455538222</v>
          </cell>
          <cell r="V333">
            <v>854562.41900523577</v>
          </cell>
          <cell r="W333">
            <v>810130.51499266853</v>
          </cell>
          <cell r="X333">
            <v>744164.08844483353</v>
          </cell>
          <cell r="Y333">
            <v>728162.47624446091</v>
          </cell>
        </row>
        <row r="334">
          <cell r="R334">
            <v>642</v>
          </cell>
          <cell r="S334" t="str">
            <v>Zwijndrecht</v>
          </cell>
          <cell r="T334">
            <v>3658658.1545679756</v>
          </cell>
          <cell r="U334">
            <v>3311026.985359665</v>
          </cell>
          <cell r="V334">
            <v>3185088.2644282058</v>
          </cell>
          <cell r="W334">
            <v>2935210.0228671324</v>
          </cell>
          <cell r="X334">
            <v>2863085.8840140984</v>
          </cell>
          <cell r="Y334">
            <v>2713305.2752555455</v>
          </cell>
        </row>
        <row r="335">
          <cell r="R335">
            <v>193</v>
          </cell>
          <cell r="S335" t="str">
            <v>Zwolle</v>
          </cell>
          <cell r="T335">
            <v>14275573.760862578</v>
          </cell>
          <cell r="U335">
            <v>13085222.977942433</v>
          </cell>
          <cell r="V335">
            <v>12601173.377755836</v>
          </cell>
          <cell r="W335">
            <v>12151268.997860609</v>
          </cell>
          <cell r="X335">
            <v>11484459.151114644</v>
          </cell>
          <cell r="Y335">
            <v>10844408.648887455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221D8-F54F-4C4D-A628-3009734B167F}">
  <dimension ref="A1:I27"/>
  <sheetViews>
    <sheetView showGridLines="0" tabSelected="1" workbookViewId="0">
      <selection activeCell="K8" sqref="K8"/>
    </sheetView>
  </sheetViews>
  <sheetFormatPr defaultRowHeight="13.2"/>
  <cols>
    <col min="1" max="1" width="58.109375" bestFit="1" customWidth="1"/>
    <col min="2" max="3" width="16.21875" bestFit="1" customWidth="1"/>
    <col min="4" max="7" width="16.33203125" bestFit="1" customWidth="1"/>
    <col min="8" max="9" width="10.109375" bestFit="1" customWidth="1"/>
    <col min="10" max="13" width="9.109375" bestFit="1" customWidth="1"/>
    <col min="14" max="14" width="10.109375" bestFit="1" customWidth="1"/>
    <col min="15" max="18" width="9.109375" bestFit="1" customWidth="1"/>
    <col min="19" max="19" width="10.109375" bestFit="1" customWidth="1"/>
    <col min="20" max="22" width="9.109375" bestFit="1" customWidth="1"/>
    <col min="24" max="24" width="10.109375" bestFit="1" customWidth="1"/>
    <col min="25" max="26" width="9.109375" bestFit="1" customWidth="1"/>
    <col min="27" max="27" width="9" bestFit="1" customWidth="1"/>
    <col min="29" max="31" width="9.109375" bestFit="1" customWidth="1"/>
    <col min="32" max="32" width="9" bestFit="1" customWidth="1"/>
  </cols>
  <sheetData>
    <row r="1" spans="1:7" ht="13.8" thickBot="1">
      <c r="A1" s="238" t="s">
        <v>384</v>
      </c>
      <c r="B1" s="206" t="s">
        <v>392</v>
      </c>
      <c r="C1" s="207"/>
      <c r="D1" s="207"/>
      <c r="E1" s="208"/>
      <c r="F1" s="208"/>
      <c r="G1" s="208"/>
    </row>
    <row r="2" spans="1:7">
      <c r="A2" s="208"/>
      <c r="B2" s="208"/>
      <c r="C2" s="208"/>
      <c r="D2" s="208"/>
      <c r="E2" s="208"/>
      <c r="F2" s="208"/>
      <c r="G2" s="208"/>
    </row>
    <row r="3" spans="1:7" ht="14.4">
      <c r="A3" s="209" t="s">
        <v>387</v>
      </c>
      <c r="B3" s="210">
        <v>2025</v>
      </c>
      <c r="C3" s="211">
        <v>2026</v>
      </c>
      <c r="D3" s="211">
        <v>2027</v>
      </c>
      <c r="E3" s="211">
        <v>2028</v>
      </c>
      <c r="F3" s="211">
        <v>2029</v>
      </c>
      <c r="G3" s="212">
        <v>2030</v>
      </c>
    </row>
    <row r="4" spans="1:7" ht="14.4">
      <c r="A4" s="209"/>
      <c r="B4" s="213"/>
      <c r="C4" s="213"/>
      <c r="D4" s="213"/>
      <c r="E4" s="213"/>
      <c r="F4" s="213"/>
      <c r="G4" s="213"/>
    </row>
    <row r="5" spans="1:7" ht="14.4">
      <c r="A5" s="214" t="s">
        <v>3</v>
      </c>
      <c r="B5" s="209"/>
      <c r="C5" s="209"/>
      <c r="D5" s="209"/>
      <c r="E5" s="209"/>
      <c r="F5" s="209"/>
      <c r="G5" s="209"/>
    </row>
    <row r="6" spans="1:7" ht="14.4">
      <c r="A6" s="215" t="s">
        <v>4</v>
      </c>
      <c r="B6" s="216">
        <f>VLOOKUP($A$1,'Participatie_2024_-_2029'!$C:Z,8,0)/1000</f>
        <v>1822050.9999999981</v>
      </c>
      <c r="C6" s="217">
        <f>VLOOKUP($A$1,'Participatie_2024_-_2029'!$C:AA,12,0)/1000</f>
        <v>1745161</v>
      </c>
      <c r="D6" s="217">
        <f>VLOOKUP($A$1,'Participatie_2024_-_2029'!$C:AB,16,0)/1000</f>
        <v>1668336.0000000019</v>
      </c>
      <c r="E6" s="217">
        <f>VLOOKUP($A$1,'Participatie_2024_-_2029'!$C:AC,20,0)/1000</f>
        <v>1592186.9999999993</v>
      </c>
      <c r="F6" s="217">
        <f>VLOOKUP($A$1,'Participatie_2024_-_2029'!$C:AD,24,0)/1000</f>
        <v>1516038.9999999998</v>
      </c>
      <c r="G6" s="218">
        <f>IFERROR(F6,F6*G20/F20)</f>
        <v>1516038.9999999998</v>
      </c>
    </row>
    <row r="7" spans="1:7" ht="14.4">
      <c r="A7" s="209" t="s">
        <v>5</v>
      </c>
      <c r="B7" s="219">
        <f>VLOOKUP($A$1,'Participatie_2024_-_2029'!$C:Z,7,0)/1000</f>
        <v>137334.99999999991</v>
      </c>
      <c r="C7" s="220">
        <f>VLOOKUP($A$1,'Participatie_2024_-_2029'!$C:AA,11,0)/1000</f>
        <v>147680.99999999991</v>
      </c>
      <c r="D7" s="220">
        <f>VLOOKUP($A$1,'Participatie_2024_-_2029'!$C:AB,15,0)/1000</f>
        <v>158024.99999999997</v>
      </c>
      <c r="E7" s="220">
        <f>VLOOKUP($A$1,'Participatie_2024_-_2029'!$C:AC,19,0)/1000</f>
        <v>168251</v>
      </c>
      <c r="F7" s="220">
        <f>VLOOKUP($A$1,'Participatie_2024_-_2029'!$C:AD,23,0)/1000</f>
        <v>178597.00000000009</v>
      </c>
      <c r="G7" s="221">
        <f>F7*G21/F21</f>
        <v>190517.90468381078</v>
      </c>
    </row>
    <row r="8" spans="1:7" ht="14.4">
      <c r="A8" s="209" t="s">
        <v>6</v>
      </c>
      <c r="B8" s="219"/>
      <c r="C8" s="220"/>
      <c r="D8" s="220"/>
      <c r="E8" s="220"/>
      <c r="F8" s="220"/>
      <c r="G8" s="221"/>
    </row>
    <row r="9" spans="1:7" s="235" customFormat="1" ht="14.4">
      <c r="A9" s="222" t="s">
        <v>7</v>
      </c>
      <c r="B9" s="223">
        <f>SUM(B6:B8)</f>
        <v>1959385.9999999981</v>
      </c>
      <c r="C9" s="224">
        <f t="shared" ref="C9:G9" si="0">SUM(C6:C8)</f>
        <v>1892842</v>
      </c>
      <c r="D9" s="224">
        <f t="shared" si="0"/>
        <v>1826361.0000000019</v>
      </c>
      <c r="E9" s="224">
        <f t="shared" si="0"/>
        <v>1760437.9999999993</v>
      </c>
      <c r="F9" s="224">
        <f t="shared" si="0"/>
        <v>1694635.9999999998</v>
      </c>
      <c r="G9" s="225">
        <f t="shared" si="0"/>
        <v>1706556.9046838107</v>
      </c>
    </row>
    <row r="10" spans="1:7" ht="14.4">
      <c r="A10" s="209"/>
      <c r="B10" s="226"/>
      <c r="C10" s="226"/>
      <c r="D10" s="226"/>
      <c r="E10" s="226"/>
      <c r="F10" s="226"/>
      <c r="G10" s="226"/>
    </row>
    <row r="11" spans="1:7" ht="14.4">
      <c r="A11" s="214" t="s">
        <v>8</v>
      </c>
      <c r="B11" s="226"/>
      <c r="C11" s="226"/>
      <c r="D11" s="226"/>
      <c r="E11" s="226"/>
      <c r="F11" s="226"/>
      <c r="G11" s="226"/>
    </row>
    <row r="12" spans="1:7" ht="14.4">
      <c r="A12" s="227" t="s">
        <v>9</v>
      </c>
      <c r="B12" s="216">
        <f>'Macrobudget 2025-2030'!B13/'Macrobudget 2025-2030'!B14*'Budget op gemeenteniveau'!B13</f>
        <v>8934.9999999999927</v>
      </c>
      <c r="C12" s="217"/>
      <c r="D12" s="217"/>
      <c r="E12" s="217"/>
      <c r="F12" s="217"/>
      <c r="G12" s="218"/>
    </row>
    <row r="13" spans="1:7" ht="14.4">
      <c r="A13" s="209" t="s">
        <v>390</v>
      </c>
      <c r="B13" s="228">
        <f>'Macrobudget 2025-2030'!B14/'Macrobudget 2025-2030'!B19*'Budget op gemeenteniveau'!B20</f>
        <v>95761.999999999927</v>
      </c>
      <c r="C13" s="229">
        <f>'Macrobudget 2025-2030'!C14/'Macrobudget 2025-2030'!C19*'Budget op gemeenteniveau'!C20</f>
        <v>91721.000000000029</v>
      </c>
      <c r="D13" s="229">
        <f>'Macrobudget 2025-2030'!D14/'Macrobudget 2025-2030'!D19*'Budget op gemeenteniveau'!D20</f>
        <v>87684.000000000029</v>
      </c>
      <c r="E13" s="229">
        <f>'Macrobudget 2025-2030'!E14/'Macrobudget 2025-2030'!E19*'Budget op gemeenteniveau'!E20</f>
        <v>83680.999999999898</v>
      </c>
      <c r="F13" s="229">
        <f>'Macrobudget 2025-2030'!F14/'Macrobudget 2025-2030'!F19*'Budget op gemeenteniveau'!F20</f>
        <v>79678.999999999985</v>
      </c>
      <c r="G13" s="230">
        <f>'Macrobudget 2025-2030'!G14/'Macrobudget 2025-2030'!G19*'Budget op gemeenteniveau'!G20</f>
        <v>75680.000000000029</v>
      </c>
    </row>
    <row r="14" spans="1:7" ht="14.4">
      <c r="A14" s="209" t="s">
        <v>388</v>
      </c>
      <c r="B14" s="231">
        <f>B20-B12-B13-B6</f>
        <v>0</v>
      </c>
      <c r="C14" s="232">
        <f t="shared" ref="C14:G14" si="1">C20-C12-C13-C6</f>
        <v>0</v>
      </c>
      <c r="D14" s="232">
        <f t="shared" si="1"/>
        <v>0</v>
      </c>
      <c r="E14" s="232">
        <f t="shared" si="1"/>
        <v>0</v>
      </c>
      <c r="F14" s="232">
        <f t="shared" si="1"/>
        <v>0</v>
      </c>
      <c r="G14" s="233">
        <f t="shared" si="1"/>
        <v>-76086.999999999302</v>
      </c>
    </row>
    <row r="15" spans="1:7" ht="14.4">
      <c r="A15" s="209" t="s">
        <v>391</v>
      </c>
      <c r="B15" s="228">
        <f t="shared" ref="B15:G15" si="2">B21-B7</f>
        <v>6614.0000000000291</v>
      </c>
      <c r="C15" s="229">
        <f t="shared" si="2"/>
        <v>7111.9999999999709</v>
      </c>
      <c r="D15" s="229">
        <f t="shared" si="2"/>
        <v>7608.9999999999418</v>
      </c>
      <c r="E15" s="229">
        <f t="shared" si="2"/>
        <v>8102.9999999998545</v>
      </c>
      <c r="F15" s="229">
        <f t="shared" si="2"/>
        <v>8600.9999999999418</v>
      </c>
      <c r="G15" s="230">
        <f t="shared" si="2"/>
        <v>9175.0953161892248</v>
      </c>
    </row>
    <row r="16" spans="1:7" ht="14.4">
      <c r="A16" s="209" t="s">
        <v>6</v>
      </c>
      <c r="B16" s="219">
        <f>B22</f>
        <v>19800.000000000007</v>
      </c>
      <c r="C16" s="220">
        <f t="shared" ref="C16:G16" si="3">C22</f>
        <v>21427</v>
      </c>
      <c r="D16" s="220">
        <f t="shared" si="3"/>
        <v>23055.999999999975</v>
      </c>
      <c r="E16" s="220">
        <f t="shared" si="3"/>
        <v>24687.000000000011</v>
      </c>
      <c r="F16" s="220">
        <f t="shared" si="3"/>
        <v>26321</v>
      </c>
      <c r="G16" s="221">
        <f t="shared" si="3"/>
        <v>28097.000000000029</v>
      </c>
    </row>
    <row r="17" spans="1:9" s="235" customFormat="1" ht="14.4">
      <c r="A17" s="222" t="s">
        <v>389</v>
      </c>
      <c r="B17" s="223">
        <f>SUM(B12:B16)</f>
        <v>131110.99999999994</v>
      </c>
      <c r="C17" s="224">
        <f t="shared" ref="C17:G17" si="4">SUM(C12:C16)</f>
        <v>120260</v>
      </c>
      <c r="D17" s="224">
        <f t="shared" si="4"/>
        <v>118348.99999999994</v>
      </c>
      <c r="E17" s="224">
        <f t="shared" si="4"/>
        <v>116470.99999999977</v>
      </c>
      <c r="F17" s="224">
        <f t="shared" si="4"/>
        <v>114600.99999999993</v>
      </c>
      <c r="G17" s="225">
        <f t="shared" si="4"/>
        <v>36865.095316189982</v>
      </c>
    </row>
    <row r="18" spans="1:9" ht="14.4">
      <c r="A18" s="215"/>
      <c r="B18" s="234"/>
      <c r="C18" s="234"/>
      <c r="D18" s="234"/>
      <c r="E18" s="234"/>
      <c r="F18" s="234"/>
      <c r="G18" s="234"/>
    </row>
    <row r="19" spans="1:9" ht="14.4">
      <c r="A19" s="214" t="s">
        <v>12</v>
      </c>
      <c r="B19" s="234"/>
      <c r="C19" s="234"/>
      <c r="D19" s="234"/>
      <c r="E19" s="234"/>
      <c r="F19" s="234"/>
      <c r="G19" s="234"/>
    </row>
    <row r="20" spans="1:9" ht="14.4">
      <c r="A20" s="215" t="s">
        <v>4</v>
      </c>
      <c r="B20" s="216">
        <f>VLOOKUP($A$1,'IU Participatie 2025-2030'!$C:$AF,3,0)/1000</f>
        <v>1926747.9999999984</v>
      </c>
      <c r="C20" s="217">
        <f>VLOOKUP($A$1,'IU Participatie 2025-2030'!$C:$AF,8,0)/1000</f>
        <v>1836882.0000000007</v>
      </c>
      <c r="D20" s="217">
        <f>VLOOKUP($A$1,'IU Participatie 2025-2030'!$C:$AF,13,0)/1000</f>
        <v>1756020.0000000005</v>
      </c>
      <c r="E20" s="217">
        <f>VLOOKUP($A$1,'IU Participatie 2025-2030'!$C:$AF,18,0)/1000</f>
        <v>1675867.9999999981</v>
      </c>
      <c r="F20" s="217">
        <f>VLOOKUP($A$1,'IU Participatie 2025-2030'!$C:$AF,23,0)/1000</f>
        <v>1595717.9999999998</v>
      </c>
      <c r="G20" s="218">
        <f>VLOOKUP($A$1,'IU Participatie 2025-2030'!$C:$AF,28,0)/1000</f>
        <v>1515632.0000000005</v>
      </c>
    </row>
    <row r="21" spans="1:9" ht="14.4">
      <c r="A21" s="209" t="s">
        <v>5</v>
      </c>
      <c r="B21" s="219">
        <f>VLOOKUP($A$1,'IU Participatie 2025-2030'!$C:$AF,4,0)/1000</f>
        <v>143948.99999999994</v>
      </c>
      <c r="C21" s="220">
        <f>VLOOKUP($A$1,'IU Participatie 2025-2030'!$C:$AF,9,0)/1000</f>
        <v>154792.99999999988</v>
      </c>
      <c r="D21" s="220">
        <f>VLOOKUP($A$1,'IU Participatie 2025-2030'!$C:$AF,14,0)/1000</f>
        <v>165633.99999999991</v>
      </c>
      <c r="E21" s="220">
        <f>VLOOKUP($A$1,'IU Participatie 2025-2030'!$C:$AF,19,0)/1000</f>
        <v>176353.99999999985</v>
      </c>
      <c r="F21" s="220">
        <f>VLOOKUP($A$1,'IU Participatie 2025-2030'!$C:$AF,24,0)/1000</f>
        <v>187198.00000000003</v>
      </c>
      <c r="G21" s="221">
        <f>VLOOKUP($A$1,'IU Participatie 2025-2030'!$C:$AF,29,0)/1000</f>
        <v>199693</v>
      </c>
    </row>
    <row r="22" spans="1:9" ht="14.4">
      <c r="A22" s="209" t="s">
        <v>6</v>
      </c>
      <c r="B22" s="219">
        <f>VLOOKUP($A$1,'IU Participatie 2025-2030'!$C:$AF,5,0)/1000</f>
        <v>19800.000000000007</v>
      </c>
      <c r="C22" s="220">
        <f>VLOOKUP($A$1,'IU Participatie 2025-2030'!$C:$AF,10,0)/1000</f>
        <v>21427</v>
      </c>
      <c r="D22" s="220">
        <f>VLOOKUP($A$1,'IU Participatie 2025-2030'!$C:$AF,15,0)/1000</f>
        <v>23055.999999999975</v>
      </c>
      <c r="E22" s="220">
        <f>VLOOKUP($A$1,'IU Participatie 2025-2030'!$C:$AF,20,0)/1000</f>
        <v>24687.000000000011</v>
      </c>
      <c r="F22" s="220">
        <f>VLOOKUP($A$1,'IU Participatie 2025-2030'!$C:$AF,25,0)/1000</f>
        <v>26321</v>
      </c>
      <c r="G22" s="221">
        <f>VLOOKUP($A$1,'IU Participatie 2025-2030'!$C:$AF,30,0)/1000</f>
        <v>28097.000000000029</v>
      </c>
    </row>
    <row r="23" spans="1:9" s="235" customFormat="1" ht="14.4">
      <c r="A23" s="222" t="s">
        <v>7</v>
      </c>
      <c r="B23" s="223">
        <f>SUM(B20:B22)</f>
        <v>2090496.9999999984</v>
      </c>
      <c r="C23" s="224">
        <f t="shared" ref="C23:G23" si="5">SUM(C20:C22)</f>
        <v>2013102.0000000005</v>
      </c>
      <c r="D23" s="224">
        <f t="shared" si="5"/>
        <v>1944710.0000000005</v>
      </c>
      <c r="E23" s="224">
        <f t="shared" si="5"/>
        <v>1876908.9999999979</v>
      </c>
      <c r="F23" s="224">
        <f t="shared" si="5"/>
        <v>1809236.9999999998</v>
      </c>
      <c r="G23" s="225">
        <f t="shared" si="5"/>
        <v>1743422.0000000005</v>
      </c>
    </row>
    <row r="25" spans="1:9">
      <c r="B25" s="236"/>
      <c r="C25" s="236"/>
      <c r="D25" s="236"/>
      <c r="E25" s="236"/>
      <c r="F25" s="236"/>
      <c r="G25" s="236"/>
    </row>
    <row r="26" spans="1:9">
      <c r="D26" s="237"/>
      <c r="E26" s="237"/>
      <c r="F26" s="237"/>
      <c r="G26" s="237"/>
      <c r="H26" s="237"/>
      <c r="I26" s="237"/>
    </row>
    <row r="27" spans="1:9">
      <c r="D27" s="237"/>
      <c r="E27" s="237"/>
      <c r="F27" s="237"/>
      <c r="G27" s="237"/>
      <c r="H27" s="237"/>
      <c r="I27" s="237"/>
    </row>
  </sheetData>
  <sheetProtection algorithmName="SHA-512" hashValue="SzrG3w4GzMNgJPXc3p+g6a55XE7BvgpZDylXHqPPmqeRIdxNN6GNnstNCfXBkhDlK74wGQrswtdBQc2W1/xcmg==" saltValue="Mi8eHbb06OlO1rFHzrPN0g==" spinCount="100000" sheet="1" objects="1" scenarios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32DAC7A-DB8E-4486-8743-507FAF46A89E}">
          <x14:formula1>
            <xm:f>'IU Participatie 2025-2030'!$C$10:$C$352</xm:f>
          </x14:formula1>
          <xm:sqref>A1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E77D7-CD98-4273-B394-74D4C948D444}">
  <dimension ref="A1:O27"/>
  <sheetViews>
    <sheetView workbookViewId="0">
      <selection activeCell="C9" sqref="C9"/>
    </sheetView>
  </sheetViews>
  <sheetFormatPr defaultColWidth="9.44140625" defaultRowHeight="14.4"/>
  <cols>
    <col min="1" max="1" width="60.33203125" style="2" customWidth="1"/>
    <col min="2" max="4" width="11.88671875" style="2" customWidth="1"/>
    <col min="5" max="7" width="11.88671875" style="3" customWidth="1"/>
    <col min="8" max="8" width="9.109375" style="3" customWidth="1"/>
    <col min="9" max="9" width="9.44140625" style="3" customWidth="1"/>
    <col min="10" max="16384" width="9.44140625" style="3"/>
  </cols>
  <sheetData>
    <row r="1" spans="1:15">
      <c r="A1" s="1" t="s">
        <v>0</v>
      </c>
    </row>
    <row r="3" spans="1:15">
      <c r="A3" s="4" t="s">
        <v>1</v>
      </c>
    </row>
    <row r="4" spans="1:15">
      <c r="A4" s="2" t="s">
        <v>2</v>
      </c>
      <c r="B4" s="5">
        <v>2025</v>
      </c>
      <c r="C4" s="5">
        <v>2026</v>
      </c>
      <c r="D4" s="5">
        <v>2027</v>
      </c>
      <c r="E4" s="5">
        <v>2028</v>
      </c>
      <c r="F4" s="5">
        <v>2029</v>
      </c>
      <c r="G4" s="5">
        <v>2030</v>
      </c>
    </row>
    <row r="5" spans="1:15">
      <c r="B5" s="6"/>
      <c r="C5" s="6"/>
      <c r="D5" s="6"/>
      <c r="E5" s="7"/>
      <c r="F5" s="7"/>
      <c r="G5" s="7"/>
    </row>
    <row r="6" spans="1:15">
      <c r="A6" s="4" t="s">
        <v>3</v>
      </c>
      <c r="B6" s="3"/>
      <c r="C6" s="3"/>
      <c r="D6" s="3"/>
    </row>
    <row r="7" spans="1:15">
      <c r="A7" s="8" t="s">
        <v>4</v>
      </c>
      <c r="B7" s="9">
        <v>1822.0509999999999</v>
      </c>
      <c r="C7" s="9">
        <v>1745.1610000000001</v>
      </c>
      <c r="D7" s="9">
        <v>1668.336</v>
      </c>
      <c r="E7" s="9">
        <v>1592.1869999999999</v>
      </c>
      <c r="F7" s="9">
        <v>1516.039</v>
      </c>
      <c r="G7" s="9">
        <v>1439.952</v>
      </c>
    </row>
    <row r="8" spans="1:15">
      <c r="A8" s="2" t="s">
        <v>5</v>
      </c>
      <c r="B8" s="9">
        <v>137.33500000000001</v>
      </c>
      <c r="C8" s="9">
        <v>147.68100000000001</v>
      </c>
      <c r="D8" s="9">
        <v>158.024</v>
      </c>
      <c r="E8" s="9">
        <v>168.251</v>
      </c>
      <c r="F8" s="9">
        <v>178.59700000000001</v>
      </c>
      <c r="G8" s="9">
        <v>190.518</v>
      </c>
    </row>
    <row r="9" spans="1:15">
      <c r="A9" s="2" t="s">
        <v>6</v>
      </c>
      <c r="B9" s="9"/>
      <c r="C9" s="9"/>
      <c r="D9" s="9"/>
      <c r="E9" s="9"/>
      <c r="F9" s="9"/>
      <c r="G9" s="9"/>
    </row>
    <row r="10" spans="1:15">
      <c r="A10" s="2" t="s">
        <v>7</v>
      </c>
      <c r="B10" s="9">
        <v>1959.386</v>
      </c>
      <c r="C10" s="9">
        <v>1892.8420000000001</v>
      </c>
      <c r="D10" s="9">
        <v>1826.36</v>
      </c>
      <c r="E10" s="9">
        <v>1760.4380000000001</v>
      </c>
      <c r="F10" s="9">
        <v>1694.636</v>
      </c>
      <c r="G10" s="9">
        <v>1630.47</v>
      </c>
    </row>
    <row r="11" spans="1:15">
      <c r="B11" s="10"/>
      <c r="C11" s="10"/>
      <c r="D11" s="10"/>
      <c r="E11" s="10"/>
      <c r="F11" s="10"/>
      <c r="G11" s="11"/>
      <c r="J11" s="10"/>
      <c r="K11" s="12"/>
      <c r="L11" s="12"/>
      <c r="M11" s="12"/>
      <c r="N11" s="12"/>
      <c r="O11" s="12"/>
    </row>
    <row r="12" spans="1:15">
      <c r="A12" s="4" t="s">
        <v>8</v>
      </c>
      <c r="B12" s="10"/>
      <c r="C12" s="10"/>
      <c r="D12" s="10"/>
      <c r="E12" s="10"/>
      <c r="F12" s="10"/>
      <c r="G12" s="11"/>
    </row>
    <row r="13" spans="1:15">
      <c r="A13" s="13" t="s">
        <v>9</v>
      </c>
      <c r="B13" s="9">
        <v>8.9350000000000005</v>
      </c>
      <c r="C13" s="9"/>
      <c r="D13" s="9"/>
      <c r="E13" s="9"/>
      <c r="F13" s="9"/>
      <c r="G13" s="9"/>
    </row>
    <row r="14" spans="1:15">
      <c r="A14" s="2" t="s">
        <v>10</v>
      </c>
      <c r="B14" s="10">
        <v>95.762</v>
      </c>
      <c r="C14" s="10">
        <v>91.721000000000004</v>
      </c>
      <c r="D14" s="10">
        <v>87.683999999999997</v>
      </c>
      <c r="E14" s="10">
        <v>83.680999999999997</v>
      </c>
      <c r="F14" s="10">
        <v>79.679000000000002</v>
      </c>
      <c r="G14" s="10">
        <v>75.680000000000007</v>
      </c>
    </row>
    <row r="15" spans="1:15">
      <c r="A15" s="2" t="s">
        <v>11</v>
      </c>
      <c r="B15" s="10">
        <v>6.6139999999999999</v>
      </c>
      <c r="C15" s="10">
        <v>7.1120000000000001</v>
      </c>
      <c r="D15" s="10">
        <v>7.61</v>
      </c>
      <c r="E15" s="10">
        <v>8.1029999999999998</v>
      </c>
      <c r="F15" s="10">
        <v>8.6010000000000009</v>
      </c>
      <c r="G15" s="10">
        <v>9.1750000000000007</v>
      </c>
    </row>
    <row r="16" spans="1:15">
      <c r="A16" s="2" t="s">
        <v>6</v>
      </c>
      <c r="B16" s="9">
        <v>19.8</v>
      </c>
      <c r="C16" s="9">
        <v>21.427</v>
      </c>
      <c r="D16" s="9">
        <v>23.056000000000001</v>
      </c>
      <c r="E16" s="9">
        <v>24.687000000000001</v>
      </c>
      <c r="F16" s="9">
        <v>26.321000000000002</v>
      </c>
      <c r="G16" s="9">
        <v>28.097000000000001</v>
      </c>
    </row>
    <row r="17" spans="1:7">
      <c r="A17" s="8"/>
      <c r="B17" s="9"/>
      <c r="C17" s="9"/>
      <c r="D17" s="9"/>
      <c r="E17" s="9"/>
      <c r="F17" s="9"/>
      <c r="G17" s="9"/>
    </row>
    <row r="18" spans="1:7">
      <c r="A18" s="4" t="s">
        <v>12</v>
      </c>
      <c r="B18" s="9"/>
      <c r="C18" s="9"/>
      <c r="D18" s="9"/>
      <c r="E18" s="9"/>
      <c r="F18" s="9"/>
      <c r="G18" s="9"/>
    </row>
    <row r="19" spans="1:7">
      <c r="A19" s="8" t="s">
        <v>4</v>
      </c>
      <c r="B19" s="9">
        <v>1926.748</v>
      </c>
      <c r="C19" s="9">
        <v>1836.8820000000001</v>
      </c>
      <c r="D19" s="9">
        <v>1756.02</v>
      </c>
      <c r="E19" s="9">
        <v>1675.8679999999999</v>
      </c>
      <c r="F19" s="9">
        <v>1595.7180000000001</v>
      </c>
      <c r="G19" s="9">
        <v>1515.6320000000001</v>
      </c>
    </row>
    <row r="20" spans="1:7">
      <c r="A20" s="2" t="s">
        <v>5</v>
      </c>
      <c r="B20" s="9">
        <v>143.94900000000001</v>
      </c>
      <c r="C20" s="9">
        <v>154.79300000000001</v>
      </c>
      <c r="D20" s="9">
        <v>165.63399999999999</v>
      </c>
      <c r="E20" s="9">
        <v>176.35400000000001</v>
      </c>
      <c r="F20" s="9">
        <v>187.19800000000001</v>
      </c>
      <c r="G20" s="9">
        <v>199.69300000000001</v>
      </c>
    </row>
    <row r="21" spans="1:7">
      <c r="A21" s="2" t="s">
        <v>6</v>
      </c>
      <c r="B21" s="9">
        <v>19.8</v>
      </c>
      <c r="C21" s="9">
        <v>21.427</v>
      </c>
      <c r="D21" s="9">
        <v>23.056000000000001</v>
      </c>
      <c r="E21" s="9">
        <v>24.687000000000001</v>
      </c>
      <c r="F21" s="9">
        <v>26.321000000000002</v>
      </c>
      <c r="G21" s="9">
        <v>28.097000000000001</v>
      </c>
    </row>
    <row r="22" spans="1:7">
      <c r="A22" s="2" t="s">
        <v>7</v>
      </c>
      <c r="B22" s="9">
        <v>2090.4969999999998</v>
      </c>
      <c r="C22" s="9">
        <v>2013.1020000000001</v>
      </c>
      <c r="D22" s="9">
        <v>1944.71</v>
      </c>
      <c r="E22" s="9">
        <v>1876.9090000000001</v>
      </c>
      <c r="F22" s="9">
        <v>1809.2370000000001</v>
      </c>
      <c r="G22" s="9">
        <v>1743.422</v>
      </c>
    </row>
    <row r="23" spans="1:7">
      <c r="B23" s="10"/>
      <c r="C23" s="10"/>
      <c r="D23" s="10"/>
      <c r="E23" s="10"/>
      <c r="F23" s="10"/>
      <c r="G23" s="10"/>
    </row>
    <row r="24" spans="1:7">
      <c r="B24" s="205"/>
      <c r="C24" s="205"/>
      <c r="D24" s="205"/>
      <c r="E24" s="205"/>
      <c r="F24" s="205"/>
      <c r="G24" s="205"/>
    </row>
    <row r="25" spans="1:7">
      <c r="B25" s="14"/>
      <c r="C25" s="14"/>
      <c r="D25" s="14"/>
      <c r="E25" s="14"/>
    </row>
    <row r="26" spans="1:7">
      <c r="B26" s="14"/>
      <c r="C26" s="14"/>
      <c r="D26" s="14"/>
      <c r="E26" s="14"/>
    </row>
    <row r="27" spans="1:7">
      <c r="B27" s="14"/>
      <c r="C27" s="14"/>
      <c r="D27" s="14"/>
      <c r="E27" s="14"/>
    </row>
  </sheetData>
  <pageMargins left="0.70000000000000007" right="0.70000000000000007" top="1.9311023622047245" bottom="1.9311023622047245" header="1.5374015748031495" footer="1.5374015748031495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87860-F343-4A56-AA72-77C3893692BD}">
  <dimension ref="A1:AF352"/>
  <sheetViews>
    <sheetView workbookViewId="0">
      <selection activeCell="D19" sqref="D19"/>
    </sheetView>
  </sheetViews>
  <sheetFormatPr defaultColWidth="9.44140625" defaultRowHeight="14.4"/>
  <cols>
    <col min="1" max="2" width="9.6640625" style="3" customWidth="1"/>
    <col min="3" max="3" width="29.6640625" style="3" customWidth="1"/>
    <col min="4" max="5" width="15.44140625" style="3" customWidth="1"/>
    <col min="6" max="6" width="17.33203125" style="3" customWidth="1"/>
    <col min="7" max="7" width="21.77734375" style="3" customWidth="1"/>
    <col min="8" max="8" width="9.109375" style="3" customWidth="1"/>
    <col min="9" max="10" width="15.44140625" style="3" customWidth="1"/>
    <col min="11" max="11" width="17.33203125" style="3" customWidth="1"/>
    <col min="12" max="12" width="21.77734375" style="3" customWidth="1"/>
    <col min="13" max="13" width="9.44140625" style="3" customWidth="1"/>
    <col min="14" max="15" width="15.44140625" style="3" customWidth="1"/>
    <col min="16" max="16" width="17.33203125" style="3" customWidth="1"/>
    <col min="17" max="17" width="21.77734375" style="3" customWidth="1"/>
    <col min="18" max="18" width="9.44140625" style="3" customWidth="1"/>
    <col min="19" max="20" width="15.44140625" style="3" customWidth="1"/>
    <col min="21" max="21" width="17.33203125" style="3" customWidth="1"/>
    <col min="22" max="22" width="21.77734375" style="3" customWidth="1"/>
    <col min="23" max="23" width="9.44140625" style="3" customWidth="1"/>
    <col min="24" max="25" width="15.44140625" style="3" customWidth="1"/>
    <col min="26" max="26" width="17.33203125" style="3" customWidth="1"/>
    <col min="27" max="27" width="21.77734375" style="3" customWidth="1"/>
    <col min="28" max="28" width="9.44140625" style="3" customWidth="1"/>
    <col min="29" max="30" width="15.44140625" style="3" customWidth="1"/>
    <col min="31" max="31" width="17.33203125" style="3" customWidth="1"/>
    <col min="32" max="32" width="21.77734375" style="3" customWidth="1"/>
    <col min="33" max="33" width="9.44140625" style="3" customWidth="1"/>
    <col min="34" max="16384" width="9.44140625" style="3"/>
  </cols>
  <sheetData>
    <row r="1" spans="1:32">
      <c r="A1" s="1" t="s">
        <v>13</v>
      </c>
    </row>
    <row r="2" spans="1:32">
      <c r="A2" s="4"/>
    </row>
    <row r="3" spans="1:32">
      <c r="C3" s="3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>
        <v>9</v>
      </c>
      <c r="L3" s="3">
        <v>10</v>
      </c>
      <c r="M3" s="3">
        <v>11</v>
      </c>
      <c r="N3" s="3">
        <v>12</v>
      </c>
      <c r="O3" s="3">
        <v>13</v>
      </c>
      <c r="P3" s="3">
        <v>14</v>
      </c>
      <c r="Q3" s="3">
        <v>15</v>
      </c>
      <c r="R3" s="3">
        <v>16</v>
      </c>
      <c r="S3" s="3">
        <v>17</v>
      </c>
      <c r="T3" s="3">
        <v>18</v>
      </c>
      <c r="U3" s="3">
        <v>19</v>
      </c>
      <c r="V3" s="3">
        <v>20</v>
      </c>
      <c r="W3" s="3">
        <v>21</v>
      </c>
      <c r="X3" s="3">
        <v>22</v>
      </c>
      <c r="Y3" s="3">
        <v>23</v>
      </c>
      <c r="Z3" s="3">
        <v>24</v>
      </c>
      <c r="AA3" s="3">
        <v>25</v>
      </c>
      <c r="AB3" s="3">
        <v>26</v>
      </c>
      <c r="AC3" s="3">
        <v>27</v>
      </c>
      <c r="AD3" s="3">
        <v>28</v>
      </c>
      <c r="AE3" s="3">
        <v>29</v>
      </c>
      <c r="AF3" s="3">
        <v>30</v>
      </c>
    </row>
    <row r="5" spans="1:32">
      <c r="B5" s="4" t="s">
        <v>12</v>
      </c>
    </row>
    <row r="6" spans="1:32">
      <c r="B6" s="15" t="s">
        <v>14</v>
      </c>
    </row>
    <row r="7" spans="1:32">
      <c r="D7" s="16">
        <v>2025</v>
      </c>
      <c r="I7" s="16">
        <v>2026</v>
      </c>
      <c r="N7" s="16">
        <v>2027</v>
      </c>
      <c r="S7" s="16">
        <v>2028</v>
      </c>
      <c r="X7" s="16">
        <v>2029</v>
      </c>
      <c r="AC7" s="16">
        <v>2030</v>
      </c>
    </row>
    <row r="8" spans="1:32" ht="12.75" customHeight="1"/>
    <row r="9" spans="1:32">
      <c r="B9" s="17" t="s">
        <v>15</v>
      </c>
      <c r="C9" s="18" t="s">
        <v>16</v>
      </c>
      <c r="D9" s="19" t="s">
        <v>17</v>
      </c>
      <c r="E9" s="20" t="s">
        <v>18</v>
      </c>
      <c r="F9" s="21" t="s">
        <v>19</v>
      </c>
      <c r="G9" s="22" t="s">
        <v>20</v>
      </c>
      <c r="I9" s="19" t="s">
        <v>17</v>
      </c>
      <c r="J9" s="20" t="s">
        <v>18</v>
      </c>
      <c r="K9" s="21" t="s">
        <v>19</v>
      </c>
      <c r="L9" s="22" t="s">
        <v>20</v>
      </c>
      <c r="N9" s="19" t="s">
        <v>17</v>
      </c>
      <c r="O9" s="20" t="s">
        <v>18</v>
      </c>
      <c r="P9" s="21" t="s">
        <v>19</v>
      </c>
      <c r="Q9" s="22" t="s">
        <v>20</v>
      </c>
      <c r="S9" s="19" t="s">
        <v>17</v>
      </c>
      <c r="T9" s="20" t="s">
        <v>18</v>
      </c>
      <c r="U9" s="21" t="s">
        <v>19</v>
      </c>
      <c r="V9" s="22" t="s">
        <v>20</v>
      </c>
      <c r="X9" s="19" t="s">
        <v>17</v>
      </c>
      <c r="Y9" s="20" t="s">
        <v>18</v>
      </c>
      <c r="Z9" s="21" t="s">
        <v>19</v>
      </c>
      <c r="AA9" s="22" t="s">
        <v>20</v>
      </c>
      <c r="AC9" s="19" t="s">
        <v>17</v>
      </c>
      <c r="AD9" s="20" t="s">
        <v>18</v>
      </c>
      <c r="AE9" s="21" t="s">
        <v>19</v>
      </c>
      <c r="AF9" s="22" t="s">
        <v>20</v>
      </c>
    </row>
    <row r="10" spans="1:32">
      <c r="B10" s="23"/>
      <c r="C10" s="24" t="s">
        <v>384</v>
      </c>
      <c r="D10" s="25">
        <f>SUM(D11:D352)</f>
        <v>2090497000.0000005</v>
      </c>
      <c r="E10" s="25">
        <f>SUM(E11:E352)</f>
        <v>1926747999.9999983</v>
      </c>
      <c r="F10" s="25">
        <f>SUM(F11:F352)</f>
        <v>143948999.99999994</v>
      </c>
      <c r="G10" s="25">
        <f>SUM(G11:G352)</f>
        <v>19800000.000000007</v>
      </c>
      <c r="I10" s="25">
        <f>SUM(I11:I352)</f>
        <v>2013102000.0000021</v>
      </c>
      <c r="J10" s="25">
        <f>SUM(J11:J352)</f>
        <v>1836882000.0000007</v>
      </c>
      <c r="K10" s="25">
        <f>SUM(K11:K352)</f>
        <v>154792999.99999988</v>
      </c>
      <c r="L10" s="25">
        <f>SUM(L11:L352)</f>
        <v>21427000</v>
      </c>
      <c r="N10" s="25">
        <f>SUM(N11:N352)</f>
        <v>1944710000.000001</v>
      </c>
      <c r="O10" s="25">
        <f>SUM(O11:O352)</f>
        <v>1756020000.0000005</v>
      </c>
      <c r="P10" s="26">
        <f>SUM(P11:P352)</f>
        <v>165633999.99999991</v>
      </c>
      <c r="Q10" s="26">
        <f>SUM(Q11:Q352)</f>
        <v>23055999.999999974</v>
      </c>
      <c r="S10" s="25">
        <f>SUM(S11:S352)</f>
        <v>1876908999.9999974</v>
      </c>
      <c r="T10" s="25">
        <f>SUM(T11:T352)</f>
        <v>1675867999.9999981</v>
      </c>
      <c r="U10" s="26">
        <f>SUM(U11:U352)</f>
        <v>176353999.99999985</v>
      </c>
      <c r="V10" s="26">
        <f>SUM(V11:V352)</f>
        <v>24687000.000000011</v>
      </c>
      <c r="X10" s="25">
        <f>SUM(X11:X352)</f>
        <v>1809236999.9999976</v>
      </c>
      <c r="Y10" s="25">
        <f>SUM(Y11:Y352)</f>
        <v>1595717999.9999998</v>
      </c>
      <c r="Z10" s="25">
        <f>SUM(Z11:Z352)</f>
        <v>187198000.00000003</v>
      </c>
      <c r="AA10" s="25">
        <f>SUM(AA11:AA352)</f>
        <v>26321000</v>
      </c>
      <c r="AC10" s="25">
        <f>SUM(AC11:AC352)</f>
        <v>1743421999.999999</v>
      </c>
      <c r="AD10" s="25">
        <f>SUM(AD11:AD352)</f>
        <v>1515632000.0000005</v>
      </c>
      <c r="AE10" s="25">
        <f>SUM(AE11:AE352)</f>
        <v>199693000</v>
      </c>
      <c r="AF10" s="25">
        <f>SUM(AF11:AF352)</f>
        <v>28097000.00000003</v>
      </c>
    </row>
    <row r="11" spans="1:32">
      <c r="B11" s="27">
        <v>1680</v>
      </c>
      <c r="C11" s="28" t="s">
        <v>22</v>
      </c>
      <c r="D11" s="29">
        <f t="shared" ref="D11:D74" si="0">SUM(E11:G11)</f>
        <v>146969.9358657928</v>
      </c>
      <c r="E11" s="30">
        <f>IFERROR(VLOOKUP($B11,'WSW2025'!$R$13:$T$334,3,FALSE()),0)</f>
        <v>0</v>
      </c>
      <c r="F11" s="30">
        <f>IFERROR(VLOOKUP(B11,'BESCHUT WERK 2025'!$K$13:$M$354,3,FALSE()),0)</f>
        <v>124111.02516147816</v>
      </c>
      <c r="G11" s="30">
        <f>IFERROR(VLOOKUP(B11,'SOCIALE INFRASTRUCTUUR 2025'!$K$13:$M$354,3,FALSE()),0)</f>
        <v>22858.910704314625</v>
      </c>
      <c r="H11" s="31"/>
      <c r="I11" s="29">
        <f t="shared" ref="I11:I74" si="1">SUM(J11:L11)</f>
        <v>158203.25807212162</v>
      </c>
      <c r="J11" s="30">
        <f>IFERROR(VLOOKUP($B11,'WSW2025'!$R$13:$U$334,4,FALSE()),0)</f>
        <v>0</v>
      </c>
      <c r="K11" s="30">
        <f>IFERROR(VLOOKUP(B11,'BESCHUT WERK 2025'!$K$13:$N$354,4,FALSE()),0)</f>
        <v>133465.99142255852</v>
      </c>
      <c r="L11" s="30">
        <f>IFERROR(VLOOKUP(B11,'SOCIALE INFRASTRUCTUUR 2025'!$K$13:$N$354,4,FALSE()),0)</f>
        <v>24737.266649563106</v>
      </c>
      <c r="N11" s="29">
        <f t="shared" ref="N11:N74" si="2">SUM(O11:Q11)</f>
        <v>169435.62425849799</v>
      </c>
      <c r="O11" s="30">
        <f>IFERROR(VLOOKUP($B11,'WSW2025'!$R$13:$V$334,5,FALSE()),0)</f>
        <v>0</v>
      </c>
      <c r="P11" s="30">
        <f>IFERROR(VLOOKUP(B11,'BESCHUT WERK 2025'!$K$13:$O$354,5,FALSE()),0)</f>
        <v>142817.69268280719</v>
      </c>
      <c r="Q11" s="30">
        <f>IFERROR(VLOOKUP(B11,'SOCIALE INFRASTRUCTUUR 2025'!$K$13:$O$354,5,FALSE()),0)</f>
        <v>26617.931575690807</v>
      </c>
      <c r="S11" s="29">
        <f t="shared" ref="S11:S74" si="3">SUM(T11:V11)</f>
        <v>180565.29918701315</v>
      </c>
      <c r="T11" s="30">
        <f>IFERROR(VLOOKUP($B11,'WSW2025'!$R$13:$W$334,6,FALSE()),0)</f>
        <v>0</v>
      </c>
      <c r="U11" s="30">
        <f>IFERROR(VLOOKUP(B11,'BESCHUT WERK 2025'!$K$13:$P$354,6,FALSE()),0)</f>
        <v>152064.39370431541</v>
      </c>
      <c r="V11" s="30">
        <f>IFERROR(VLOOKUP(B11,'SOCIALE INFRASTRUCTUUR 2025'!$K$13:$P$354,6,FALSE()),0)</f>
        <v>28500.905482697734</v>
      </c>
      <c r="X11" s="29">
        <f t="shared" ref="X11:X74" si="4">SUM(Y11:AA11)</f>
        <v>191805.37352105579</v>
      </c>
      <c r="Y11" s="30">
        <f>IFERROR(VLOOKUP($B11,'WSW2025'!$R$13:$X$334,7,FALSE()),0)</f>
        <v>0</v>
      </c>
      <c r="Z11" s="30">
        <f>IFERROR(VLOOKUP(B11,'BESCHUT WERK 2025'!$K$13:$Q$354,7,FALSE()),0)</f>
        <v>161418.03066003229</v>
      </c>
      <c r="AA11" s="30">
        <f>IFERROR(VLOOKUP(B11,'SOCIALE INFRASTRUCTUUR 2025'!$K$13:$Q$354,7,FALSE()),0)</f>
        <v>30387.342861023495</v>
      </c>
      <c r="AC11" s="29">
        <f t="shared" ref="AC11:AC74" si="5">SUM(AD11:AF11)</f>
        <v>204633.46850866303</v>
      </c>
      <c r="AD11" s="30">
        <f>IFERROR(VLOOKUP($B11,'WSW2025'!$R$13:$Y$334,8,FALSE()),0)</f>
        <v>0</v>
      </c>
      <c r="AE11" s="30">
        <f>IFERROR(VLOOKUP(B11,'BESCHUT WERK 2025'!$K$13:$R$354,8,FALSE()),0)</f>
        <v>172195.75062688888</v>
      </c>
      <c r="AF11" s="30">
        <f>IFERROR(VLOOKUP(B11,'SOCIALE INFRASTRUCTUUR 2025'!$K$13:$R$354,8,FALSE()),0)</f>
        <v>32437.717881774141</v>
      </c>
    </row>
    <row r="12" spans="1:32">
      <c r="B12" s="32">
        <v>358</v>
      </c>
      <c r="C12" s="33" t="s">
        <v>23</v>
      </c>
      <c r="D12" s="34">
        <f t="shared" si="0"/>
        <v>963730.72164695279</v>
      </c>
      <c r="E12" s="35">
        <f>IFERROR(VLOOKUP($B12,'WSW2025'!$R$13:$T$334,3,FALSE()),0)</f>
        <v>833571.57812005607</v>
      </c>
      <c r="F12" s="35">
        <f>IFERROR(VLOOKUP(B12,'BESCHUT WERK 2025'!$K$13:$M$354,3,FALSE()),0)</f>
        <v>112828.20469225293</v>
      </c>
      <c r="G12" s="35">
        <f>IFERROR(VLOOKUP(B12,'SOCIALE INFRASTRUCTUUR 2025'!$K$13:$M$354,3,FALSE()),0)</f>
        <v>17330.93883464377</v>
      </c>
      <c r="H12" s="31"/>
      <c r="I12" s="34">
        <f t="shared" si="1"/>
        <v>892489.22436878085</v>
      </c>
      <c r="J12" s="35">
        <f>IFERROR(VLOOKUP($B12,'WSW2025'!$R$13:$U$334,4,FALSE()),0)</f>
        <v>752401.45305484324</v>
      </c>
      <c r="K12" s="35">
        <f>IFERROR(VLOOKUP(B12,'BESCHUT WERK 2025'!$K$13:$N$354,4,FALSE()),0)</f>
        <v>121332.71947505315</v>
      </c>
      <c r="L12" s="35">
        <f>IFERROR(VLOOKUP(B12,'SOCIALE INFRASTRUCTUUR 2025'!$K$13:$N$354,4,FALSE()),0)</f>
        <v>18755.051838884447</v>
      </c>
      <c r="N12" s="34">
        <f t="shared" si="2"/>
        <v>907699.99687728914</v>
      </c>
      <c r="O12" s="35">
        <f>IFERROR(VLOOKUP($B12,'WSW2025'!$R$13:$V$334,5,FALSE()),0)</f>
        <v>757684.81535900244</v>
      </c>
      <c r="P12" s="35">
        <f>IFERROR(VLOOKUP(B12,'BESCHUT WERK 2025'!$K$13:$O$354,5,FALSE()),0)</f>
        <v>129834.26607527937</v>
      </c>
      <c r="Q12" s="35">
        <f>IFERROR(VLOOKUP(B12,'SOCIALE INFRASTRUCTUUR 2025'!$K$13:$O$354,5,FALSE()),0)</f>
        <v>20180.915443007412</v>
      </c>
      <c r="S12" s="34">
        <f t="shared" si="3"/>
        <v>880467.70743873622</v>
      </c>
      <c r="T12" s="35">
        <f>IFERROR(VLOOKUP($B12,'WSW2025'!$R$13:$W$334,6,FALSE()),0)</f>
        <v>720618.81987870939</v>
      </c>
      <c r="U12" s="35">
        <f>IFERROR(VLOOKUP(B12,'BESCHUT WERK 2025'!$K$13:$P$354,6,FALSE()),0)</f>
        <v>138240.3579130141</v>
      </c>
      <c r="V12" s="35">
        <f>IFERROR(VLOOKUP(B12,'SOCIALE INFRASTRUCTUUR 2025'!$K$13:$P$354,6,FALSE()),0)</f>
        <v>21608.529647012663</v>
      </c>
      <c r="X12" s="34">
        <f t="shared" si="4"/>
        <v>840732.73119751364</v>
      </c>
      <c r="Y12" s="35">
        <f>IFERROR(VLOOKUP($B12,'WSW2025'!$R$13:$X$334,7,FALSE()),0)</f>
        <v>670950.29721027927</v>
      </c>
      <c r="Z12" s="35">
        <f>IFERROR(VLOOKUP(B12,'BESCHUT WERK 2025'!$K$13:$Q$354,7,FALSE()),0)</f>
        <v>146743.66423639306</v>
      </c>
      <c r="AA12" s="35">
        <f>IFERROR(VLOOKUP(B12,'SOCIALE INFRASTRUCTUUR 2025'!$K$13:$Q$354,7,FALSE()),0)</f>
        <v>23038.769750841344</v>
      </c>
      <c r="AC12" s="34">
        <f t="shared" si="5"/>
        <v>834188.46756451111</v>
      </c>
      <c r="AD12" s="35">
        <f>IFERROR(VLOOKUP($B12,'WSW2025'!$R$13:$Y$334,8,FALSE()),0)</f>
        <v>653053.5736392088</v>
      </c>
      <c r="AE12" s="35">
        <f>IFERROR(VLOOKUP(B12,'BESCHUT WERK 2025'!$K$13:$R$354,8,FALSE()),0)</f>
        <v>156541.59147898995</v>
      </c>
      <c r="AF12" s="35">
        <f>IFERROR(VLOOKUP(B12,'SOCIALE INFRASTRUCTUUR 2025'!$K$13:$R$354,8,FALSE()),0)</f>
        <v>24593.302446312424</v>
      </c>
    </row>
    <row r="13" spans="1:32">
      <c r="B13" s="32">
        <v>197</v>
      </c>
      <c r="C13" s="33" t="s">
        <v>24</v>
      </c>
      <c r="D13" s="34">
        <f t="shared" si="0"/>
        <v>6913517.1838969635</v>
      </c>
      <c r="E13" s="35">
        <f>IFERROR(VLOOKUP($B13,'WSW2025'!$R$13:$T$334,3,FALSE()),0)</f>
        <v>6745702.5302738659</v>
      </c>
      <c r="F13" s="35">
        <f>IFERROR(VLOOKUP(B13,'BESCHUT WERK 2025'!$K$13:$M$354,3,FALSE()),0)</f>
        <v>135393.84563070352</v>
      </c>
      <c r="G13" s="35">
        <f>IFERROR(VLOOKUP(B13,'SOCIALE INFRASTRUCTUUR 2025'!$K$13:$M$354,3,FALSE()),0)</f>
        <v>32420.807992393948</v>
      </c>
      <c r="H13" s="31"/>
      <c r="I13" s="34">
        <f t="shared" si="1"/>
        <v>6486799.00358117</v>
      </c>
      <c r="J13" s="35">
        <f>IFERROR(VLOOKUP($B13,'WSW2025'!$R$13:$U$334,4,FALSE()),0)</f>
        <v>6306114.8587538823</v>
      </c>
      <c r="K13" s="35">
        <f>IFERROR(VLOOKUP(B13,'BESCHUT WERK 2025'!$K$13:$N$354,4,FALSE()),0)</f>
        <v>145599.26337006388</v>
      </c>
      <c r="L13" s="35">
        <f>IFERROR(VLOOKUP(B13,'SOCIALE INFRASTRUCTUUR 2025'!$K$13:$N$354,4,FALSE()),0)</f>
        <v>35084.881457223491</v>
      </c>
      <c r="N13" s="34">
        <f t="shared" si="2"/>
        <v>6240619.3998670196</v>
      </c>
      <c r="O13" s="35">
        <f>IFERROR(VLOOKUP($B13,'WSW2025'!$R$13:$V$334,5,FALSE()),0)</f>
        <v>6047066.0508255409</v>
      </c>
      <c r="P13" s="35">
        <f>IFERROR(VLOOKUP(B13,'BESCHUT WERK 2025'!$K$13:$O$354,5,FALSE()),0)</f>
        <v>155801.11929033516</v>
      </c>
      <c r="Q13" s="35">
        <f>IFERROR(VLOOKUP(B13,'SOCIALE INFRASTRUCTUUR 2025'!$K$13:$O$354,5,FALSE()),0)</f>
        <v>37752.229751143175</v>
      </c>
      <c r="S13" s="34">
        <f t="shared" si="3"/>
        <v>5834537.9800797021</v>
      </c>
      <c r="T13" s="35">
        <f>IFERROR(VLOOKUP($B13,'WSW2025'!$R$13:$W$334,6,FALSE()),0)</f>
        <v>5628226.697709932</v>
      </c>
      <c r="U13" s="35">
        <f>IFERROR(VLOOKUP(B13,'BESCHUT WERK 2025'!$K$13:$P$354,6,FALSE()),0)</f>
        <v>165888.42949561705</v>
      </c>
      <c r="V13" s="35">
        <f>IFERROR(VLOOKUP(B13,'SOCIALE INFRASTRUCTUUR 2025'!$K$13:$P$354,6,FALSE()),0)</f>
        <v>40422.852874152995</v>
      </c>
      <c r="X13" s="34">
        <f t="shared" si="4"/>
        <v>5436574.5985648176</v>
      </c>
      <c r="Y13" s="35">
        <f>IFERROR(VLOOKUP($B13,'WSW2025'!$R$13:$X$334,7,FALSE()),0)</f>
        <v>5217383.8132403474</v>
      </c>
      <c r="Z13" s="35">
        <f>IFERROR(VLOOKUP(B13,'BESCHUT WERK 2025'!$K$13:$Q$354,7,FALSE()),0)</f>
        <v>176092.39708367173</v>
      </c>
      <c r="AA13" s="35">
        <f>IFERROR(VLOOKUP(B13,'SOCIALE INFRASTRUCTUUR 2025'!$K$13:$Q$354,7,FALSE()),0)</f>
        <v>43098.388240798035</v>
      </c>
      <c r="AC13" s="34">
        <f t="shared" si="5"/>
        <v>5066568.8977114819</v>
      </c>
      <c r="AD13" s="35">
        <f>IFERROR(VLOOKUP($B13,'WSW2025'!$R$13:$Y$334,8,FALSE()),0)</f>
        <v>4832712.5514638508</v>
      </c>
      <c r="AE13" s="35">
        <f>IFERROR(VLOOKUP(B13,'BESCHUT WERK 2025'!$K$13:$R$354,8,FALSE()),0)</f>
        <v>187849.90977478802</v>
      </c>
      <c r="AF13" s="35">
        <f>IFERROR(VLOOKUP(B13,'SOCIALE INFRASTRUCTUUR 2025'!$K$13:$R$354,8,FALSE()),0)</f>
        <v>46006.436472843066</v>
      </c>
    </row>
    <row r="14" spans="1:32">
      <c r="B14" s="32">
        <v>59</v>
      </c>
      <c r="C14" s="33" t="s">
        <v>25</v>
      </c>
      <c r="D14" s="34">
        <f t="shared" si="0"/>
        <v>5448678.3266420187</v>
      </c>
      <c r="E14" s="35">
        <f>IFERROR(VLOOKUP($B14,'WSW2025'!$R$13:$T$334,3,FALSE()),0)</f>
        <v>5246399.6098906482</v>
      </c>
      <c r="F14" s="35">
        <f>IFERROR(VLOOKUP(B14,'BESCHUT WERK 2025'!$K$13:$M$354,3,FALSE()),0)</f>
        <v>166421.60192107322</v>
      </c>
      <c r="G14" s="35">
        <f>IFERROR(VLOOKUP(B14,'SOCIALE INFRASTRUCTUUR 2025'!$K$13:$M$354,3,FALSE()),0)</f>
        <v>35857.114830297454</v>
      </c>
      <c r="H14" s="31"/>
      <c r="I14" s="34">
        <f t="shared" si="1"/>
        <v>5383018.5045892736</v>
      </c>
      <c r="J14" s="35">
        <f>IFERROR(VLOOKUP($B14,'WSW2025'!$R$13:$U$334,4,FALSE()),0)</f>
        <v>5165249.1878348431</v>
      </c>
      <c r="K14" s="35">
        <f>IFERROR(VLOOKUP(B14,'BESCHUT WERK 2025'!$K$13:$N$354,4,FALSE()),0)</f>
        <v>178965.76122570405</v>
      </c>
      <c r="L14" s="35">
        <f>IFERROR(VLOOKUP(B14,'SOCIALE INFRASTRUCTUUR 2025'!$K$13:$N$354,4,FALSE()),0)</f>
        <v>38803.555528726436</v>
      </c>
      <c r="N14" s="34">
        <f t="shared" si="2"/>
        <v>5093186.8457357688</v>
      </c>
      <c r="O14" s="35">
        <f>IFERROR(VLOOKUP($B14,'WSW2025'!$R$13:$V$334,5,FALSE()),0)</f>
        <v>4859927.6851167846</v>
      </c>
      <c r="P14" s="35">
        <f>IFERROR(VLOOKUP(B14,'BESCHUT WERK 2025'!$K$13:$O$354,5,FALSE()),0)</f>
        <v>191505.54246103766</v>
      </c>
      <c r="Q14" s="35">
        <f>IFERROR(VLOOKUP(B14,'SOCIALE INFRASTRUCTUUR 2025'!$K$13:$O$354,5,FALSE()),0)</f>
        <v>41753.618157946366</v>
      </c>
      <c r="S14" s="34">
        <f t="shared" si="3"/>
        <v>4868399.7639204152</v>
      </c>
      <c r="T14" s="35">
        <f>IFERROR(VLOOKUP($B14,'WSW2025'!$R$13:$W$334,6,FALSE()),0)</f>
        <v>4619787.9332807604</v>
      </c>
      <c r="U14" s="35">
        <f>IFERROR(VLOOKUP(B14,'BESCHUT WERK 2025'!$K$13:$P$354,6,FALSE()),0)</f>
        <v>203904.52792169747</v>
      </c>
      <c r="V14" s="35">
        <f>IFERROR(VLOOKUP(B14,'SOCIALE INFRASTRUCTUUR 2025'!$K$13:$P$354,6,FALSE()),0)</f>
        <v>44707.302717957231</v>
      </c>
      <c r="X14" s="34">
        <f t="shared" si="4"/>
        <v>4719356.7529852586</v>
      </c>
      <c r="Y14" s="35">
        <f>IFERROR(VLOOKUP($B14,'WSW2025'!$R$13:$X$334,7,FALSE()),0)</f>
        <v>4455243.4280624241</v>
      </c>
      <c r="Z14" s="35">
        <f>IFERROR(VLOOKUP(B14,'BESCHUT WERK 2025'!$K$13:$Q$354,7,FALSE()),0)</f>
        <v>216446.90474868024</v>
      </c>
      <c r="AA14" s="35">
        <f>IFERROR(VLOOKUP(B14,'SOCIALE INFRASTRUCTUUR 2025'!$K$13:$Q$354,7,FALSE()),0)</f>
        <v>47666.420174154504</v>
      </c>
      <c r="AC14" s="34">
        <f t="shared" si="5"/>
        <v>4596207.7695479384</v>
      </c>
      <c r="AD14" s="35">
        <f>IFERROR(VLOOKUP($B14,'WSW2025'!$R$13:$Y$334,8,FALSE()),0)</f>
        <v>4314426.2273999183</v>
      </c>
      <c r="AE14" s="35">
        <f>IFERROR(VLOOKUP(B14,'BESCHUT WERK 2025'!$K$13:$R$354,8,FALSE()),0)</f>
        <v>230898.84743151156</v>
      </c>
      <c r="AF14" s="35">
        <f>IFERROR(VLOOKUP(B14,'SOCIALE INFRASTRUCTUUR 2025'!$K$13:$R$354,8,FALSE()),0)</f>
        <v>50882.694716508457</v>
      </c>
    </row>
    <row r="15" spans="1:32">
      <c r="B15" s="32">
        <v>482</v>
      </c>
      <c r="C15" s="33" t="s">
        <v>26</v>
      </c>
      <c r="D15" s="34">
        <f t="shared" si="0"/>
        <v>1592130.6872371701</v>
      </c>
      <c r="E15" s="35">
        <f>IFERROR(VLOOKUP($B15,'WSW2025'!$R$13:$T$334,3,FALSE()),0)</f>
        <v>1438473.508620881</v>
      </c>
      <c r="F15" s="35">
        <f>IFERROR(VLOOKUP(B15,'BESCHUT WERK 2025'!$K$13:$M$354,3,FALSE()),0)</f>
        <v>129752.43539609083</v>
      </c>
      <c r="G15" s="35">
        <f>IFERROR(VLOOKUP(B15,'SOCIALE INFRASTRUCTUUR 2025'!$K$13:$M$354,3,FALSE()),0)</f>
        <v>23904.743220198303</v>
      </c>
      <c r="H15" s="31"/>
      <c r="I15" s="34">
        <f t="shared" si="1"/>
        <v>1602345.415699447</v>
      </c>
      <c r="J15" s="35">
        <f>IFERROR(VLOOKUP($B15,'WSW2025'!$R$13:$U$334,4,FALSE()),0)</f>
        <v>1436943.7512839849</v>
      </c>
      <c r="K15" s="35">
        <f>IFERROR(VLOOKUP(B15,'BESCHUT WERK 2025'!$K$13:$N$354,4,FALSE()),0)</f>
        <v>139532.62739631112</v>
      </c>
      <c r="L15" s="35">
        <f>IFERROR(VLOOKUP(B15,'SOCIALE INFRASTRUCTUUR 2025'!$K$13:$N$354,4,FALSE()),0)</f>
        <v>25869.037019150961</v>
      </c>
      <c r="N15" s="34">
        <f t="shared" si="2"/>
        <v>1519341.9799856925</v>
      </c>
      <c r="O15" s="35">
        <f>IFERROR(VLOOKUP($B15,'WSW2025'!$R$13:$V$334,5,FALSE()),0)</f>
        <v>1342196.8285604904</v>
      </c>
      <c r="P15" s="35">
        <f>IFERROR(VLOOKUP(B15,'BESCHUT WERK 2025'!$K$13:$O$354,5,FALSE()),0)</f>
        <v>149309.40598657116</v>
      </c>
      <c r="Q15" s="35">
        <f>IFERROR(VLOOKUP(B15,'SOCIALE INFRASTRUCTUUR 2025'!$K$13:$O$354,5,FALSE()),0)</f>
        <v>27835.745438630911</v>
      </c>
      <c r="S15" s="34">
        <f t="shared" si="3"/>
        <v>1461828.1423539247</v>
      </c>
      <c r="T15" s="35">
        <f>IFERROR(VLOOKUP($B15,'WSW2025'!$R$13:$W$334,6,FALSE()),0)</f>
        <v>1273046.8622753203</v>
      </c>
      <c r="U15" s="35">
        <f>IFERROR(VLOOKUP(B15,'BESCHUT WERK 2025'!$K$13:$P$354,6,FALSE()),0)</f>
        <v>158976.41159996623</v>
      </c>
      <c r="V15" s="35">
        <f>IFERROR(VLOOKUP(B15,'SOCIALE INFRASTRUCTUUR 2025'!$K$13:$P$354,6,FALSE()),0)</f>
        <v>29804.868478638156</v>
      </c>
      <c r="X15" s="34">
        <f t="shared" si="4"/>
        <v>1442338.921711995</v>
      </c>
      <c r="Y15" s="35">
        <f>IFERROR(VLOOKUP($B15,'WSW2025'!$R$13:$X$334,7,FALSE()),0)</f>
        <v>1241806.0943907066</v>
      </c>
      <c r="Z15" s="35">
        <f>IFERROR(VLOOKUP(B15,'BESCHUT WERK 2025'!$K$13:$Q$354,7,FALSE()),0)</f>
        <v>168755.21387185191</v>
      </c>
      <c r="AA15" s="35">
        <f>IFERROR(VLOOKUP(B15,'SOCIALE INFRASTRUCTUUR 2025'!$K$13:$Q$354,7,FALSE()),0)</f>
        <v>31777.61344943634</v>
      </c>
      <c r="AC15" s="34">
        <f t="shared" si="5"/>
        <v>1288539.9136127152</v>
      </c>
      <c r="AD15" s="35">
        <f>IFERROR(VLOOKUP($B15,'WSW2025'!$R$13:$Y$334,8,FALSE()),0)</f>
        <v>1074595.2869342044</v>
      </c>
      <c r="AE15" s="35">
        <f>IFERROR(VLOOKUP(B15,'BESCHUT WERK 2025'!$K$13:$R$354,8,FALSE()),0)</f>
        <v>180022.83020083833</v>
      </c>
      <c r="AF15" s="35">
        <f>IFERROR(VLOOKUP(B15,'SOCIALE INFRASTRUCTUUR 2025'!$K$13:$R$354,8,FALSE()),0)</f>
        <v>33921.796477672309</v>
      </c>
    </row>
    <row r="16" spans="1:32">
      <c r="B16" s="32">
        <v>613</v>
      </c>
      <c r="C16" s="33" t="s">
        <v>27</v>
      </c>
      <c r="D16" s="34">
        <f t="shared" si="0"/>
        <v>267644.65418936656</v>
      </c>
      <c r="E16" s="35">
        <f>IFERROR(VLOOKUP($B16,'WSW2025'!$R$13:$T$334,3,FALSE()),0)</f>
        <v>0</v>
      </c>
      <c r="F16" s="35">
        <f>IFERROR(VLOOKUP(B16,'BESCHUT WERK 2025'!$K$13:$M$354,3,FALSE()),0)</f>
        <v>248222.05032295545</v>
      </c>
      <c r="G16" s="35">
        <f>IFERROR(VLOOKUP(B16,'SOCIALE INFRASTRUCTUUR 2025'!$K$13:$M$354,3,FALSE()),0)</f>
        <v>19422.603866411122</v>
      </c>
      <c r="H16" s="31"/>
      <c r="I16" s="34">
        <f t="shared" si="1"/>
        <v>287950.57542317687</v>
      </c>
      <c r="J16" s="35">
        <f>IFERROR(VLOOKUP($B16,'WSW2025'!$R$13:$U$334,4,FALSE()),0)</f>
        <v>0</v>
      </c>
      <c r="K16" s="35">
        <f>IFERROR(VLOOKUP(B16,'BESCHUT WERK 2025'!$K$13:$N$354,4,FALSE()),0)</f>
        <v>266931.9828451167</v>
      </c>
      <c r="L16" s="35">
        <f>IFERROR(VLOOKUP(B16,'SOCIALE INFRASTRUCTUUR 2025'!$K$13:$N$354,4,FALSE()),0)</f>
        <v>21018.592578060157</v>
      </c>
      <c r="N16" s="34">
        <f t="shared" si="2"/>
        <v>308251.92853450065</v>
      </c>
      <c r="O16" s="35">
        <f>IFERROR(VLOOKUP($B16,'WSW2025'!$R$13:$V$334,5,FALSE()),0)</f>
        <v>0</v>
      </c>
      <c r="P16" s="35">
        <f>IFERROR(VLOOKUP(B16,'BESCHUT WERK 2025'!$K$13:$O$354,5,FALSE()),0)</f>
        <v>285635.38536561304</v>
      </c>
      <c r="Q16" s="35">
        <f>IFERROR(VLOOKUP(B16,'SOCIALE INFRASTRUCTUUR 2025'!$K$13:$O$354,5,FALSE()),0)</f>
        <v>22616.543168887616</v>
      </c>
      <c r="S16" s="34">
        <f t="shared" si="3"/>
        <v>328345.24304752436</v>
      </c>
      <c r="T16" s="35">
        <f>IFERROR(VLOOKUP($B16,'WSW2025'!$R$13:$W$334,6,FALSE()),0)</f>
        <v>0</v>
      </c>
      <c r="U16" s="35">
        <f>IFERROR(VLOOKUP(B16,'BESCHUT WERK 2025'!$K$13:$P$354,6,FALSE()),0)</f>
        <v>304128.78740863083</v>
      </c>
      <c r="V16" s="35">
        <f>IFERROR(VLOOKUP(B16,'SOCIALE INFRASTRUCTUUR 2025'!$K$13:$P$354,6,FALSE()),0)</f>
        <v>24216.455638893502</v>
      </c>
      <c r="X16" s="34">
        <f t="shared" si="4"/>
        <v>348655.37224773125</v>
      </c>
      <c r="Y16" s="35">
        <f>IFERROR(VLOOKUP($B16,'WSW2025'!$R$13:$X$334,7,FALSE()),0)</f>
        <v>0</v>
      </c>
      <c r="Z16" s="35">
        <f>IFERROR(VLOOKUP(B16,'BESCHUT WERK 2025'!$K$13:$Q$354,7,FALSE()),0)</f>
        <v>322836.06132006424</v>
      </c>
      <c r="AA16" s="35">
        <f>IFERROR(VLOOKUP(B16,'SOCIALE INFRASTRUCTUUR 2025'!$K$13:$Q$354,7,FALSE()),0)</f>
        <v>25819.310927667026</v>
      </c>
      <c r="AC16" s="34">
        <f t="shared" si="5"/>
        <v>371952.96089188487</v>
      </c>
      <c r="AD16" s="35">
        <f>IFERROR(VLOOKUP($B16,'WSW2025'!$R$13:$Y$334,8,FALSE()),0)</f>
        <v>0</v>
      </c>
      <c r="AE16" s="35">
        <f>IFERROR(VLOOKUP(B16,'BESCHUT WERK 2025'!$K$13:$R$354,8,FALSE()),0)</f>
        <v>344391.50125377614</v>
      </c>
      <c r="AF16" s="35">
        <f>IFERROR(VLOOKUP(B16,'SOCIALE INFRASTRUCTUUR 2025'!$K$13:$R$354,8,FALSE()),0)</f>
        <v>27561.45963810875</v>
      </c>
    </row>
    <row r="17" spans="2:32">
      <c r="B17" s="32">
        <v>361</v>
      </c>
      <c r="C17" s="33" t="s">
        <v>28</v>
      </c>
      <c r="D17" s="34">
        <f t="shared" si="0"/>
        <v>13156811.466498116</v>
      </c>
      <c r="E17" s="35">
        <f>IFERROR(VLOOKUP($B17,'WSW2025'!$R$13:$T$334,3,FALSE()),0)</f>
        <v>11789315.964155311</v>
      </c>
      <c r="F17" s="35">
        <f>IFERROR(VLOOKUP(B17,'BESCHUT WERK 2025'!$K$13:$M$354,3,FALSE()),0)</f>
        <v>1195978.9697378825</v>
      </c>
      <c r="G17" s="35">
        <f>IFERROR(VLOOKUP(B17,'SOCIALE INFRASTRUCTUUR 2025'!$K$13:$M$354,3,FALSE()),0)</f>
        <v>171516.5326049228</v>
      </c>
      <c r="H17" s="31"/>
      <c r="I17" s="34">
        <f t="shared" si="1"/>
        <v>12688032.201138176</v>
      </c>
      <c r="J17" s="35">
        <f>IFERROR(VLOOKUP($B17,'WSW2025'!$R$13:$U$334,4,FALSE()),0)</f>
        <v>11216295.034090204</v>
      </c>
      <c r="K17" s="35">
        <f>IFERROR(VLOOKUP(B17,'BESCHUT WERK 2025'!$K$13:$N$354,4,FALSE()),0)</f>
        <v>1286126.8264355648</v>
      </c>
      <c r="L17" s="35">
        <f>IFERROR(VLOOKUP(B17,'SOCIALE INFRASTRUCTUUR 2025'!$K$13:$N$354,4,FALSE()),0)</f>
        <v>185610.34061240812</v>
      </c>
      <c r="N17" s="34">
        <f t="shared" si="2"/>
        <v>12093558.702790981</v>
      </c>
      <c r="O17" s="35">
        <f>IFERROR(VLOOKUP($B17,'WSW2025'!$R$13:$V$334,5,FALSE()),0)</f>
        <v>10517594.008870842</v>
      </c>
      <c r="P17" s="35">
        <f>IFERROR(VLOOKUP(B17,'BESCHUT WERK 2025'!$K$13:$O$354,5,FALSE()),0)</f>
        <v>1376243.2203979632</v>
      </c>
      <c r="Q17" s="35">
        <f>IFERROR(VLOOKUP(B17,'SOCIALE INFRASTRUCTUUR 2025'!$K$13:$O$354,5,FALSE()),0)</f>
        <v>199721.47352217679</v>
      </c>
      <c r="S17" s="34">
        <f t="shared" si="3"/>
        <v>11819577.272866838</v>
      </c>
      <c r="T17" s="35">
        <f>IFERROR(VLOOKUP($B17,'WSW2025'!$R$13:$W$334,6,FALSE()),0)</f>
        <v>10140379.547654657</v>
      </c>
      <c r="U17" s="35">
        <f>IFERROR(VLOOKUP(B17,'BESCHUT WERK 2025'!$K$13:$P$354,6,FALSE()),0)</f>
        <v>1465347.7938779516</v>
      </c>
      <c r="V17" s="35">
        <f>IFERROR(VLOOKUP(B17,'SOCIALE INFRASTRUCTUUR 2025'!$K$13:$P$354,6,FALSE()),0)</f>
        <v>213849.93133422875</v>
      </c>
      <c r="X17" s="34">
        <f t="shared" si="4"/>
        <v>11414401.185511192</v>
      </c>
      <c r="Y17" s="35">
        <f>IFERROR(VLOOKUP($B17,'WSW2025'!$R$13:$X$334,7,FALSE()),0)</f>
        <v>9630913.9681057185</v>
      </c>
      <c r="Z17" s="35">
        <f>IFERROR(VLOOKUP(B17,'BESCHUT WERK 2025'!$K$13:$Q$354,7,FALSE()),0)</f>
        <v>1555482.8409057683</v>
      </c>
      <c r="AA17" s="35">
        <f>IFERROR(VLOOKUP(B17,'SOCIALE INFRASTRUCTUUR 2025'!$K$13:$Q$354,7,FALSE()),0)</f>
        <v>228004.37649970572</v>
      </c>
      <c r="AC17" s="34">
        <f t="shared" si="5"/>
        <v>11096450.492762087</v>
      </c>
      <c r="AD17" s="35">
        <f>IFERROR(VLOOKUP($B17,'WSW2025'!$R$13:$Y$334,8,FALSE()),0)</f>
        <v>9193720.7333574928</v>
      </c>
      <c r="AE17" s="35">
        <f>IFERROR(VLOOKUP(B17,'BESCHUT WERK 2025'!$K$13:$R$354,8,FALSE()),0)</f>
        <v>1659340.8696772957</v>
      </c>
      <c r="AF17" s="35">
        <f>IFERROR(VLOOKUP(B17,'SOCIALE INFRASTRUCTUUR 2025'!$K$13:$R$354,8,FALSE()),0)</f>
        <v>243388.88972729881</v>
      </c>
    </row>
    <row r="18" spans="2:32">
      <c r="B18" s="32">
        <v>141</v>
      </c>
      <c r="C18" s="33" t="s">
        <v>29</v>
      </c>
      <c r="D18" s="34">
        <f t="shared" si="0"/>
        <v>12901638.06583984</v>
      </c>
      <c r="E18" s="35">
        <f>IFERROR(VLOOKUP($B18,'WSW2025'!$R$13:$T$334,3,FALSE()),0)</f>
        <v>11514332.599206839</v>
      </c>
      <c r="F18" s="35">
        <f>IFERROR(VLOOKUP(B18,'BESCHUT WERK 2025'!$K$13:$M$354,3,FALSE()),0)</f>
        <v>1252393.0720840078</v>
      </c>
      <c r="G18" s="35">
        <f>IFERROR(VLOOKUP(B18,'SOCIALE INFRASTRUCTUUR 2025'!$K$13:$M$354,3,FALSE()),0)</f>
        <v>134912.39454899414</v>
      </c>
      <c r="H18" s="31"/>
      <c r="I18" s="34">
        <f t="shared" si="1"/>
        <v>12519041.648422699</v>
      </c>
      <c r="J18" s="35">
        <f>IFERROR(VLOOKUP($B18,'WSW2025'!$R$13:$U$334,4,FALSE()),0)</f>
        <v>11026250.084572775</v>
      </c>
      <c r="K18" s="35">
        <f>IFERROR(VLOOKUP(B18,'BESCHUT WERK 2025'!$K$13:$N$354,4,FALSE()),0)</f>
        <v>1346793.1861730907</v>
      </c>
      <c r="L18" s="35">
        <f>IFERROR(VLOOKUP(B18,'SOCIALE INFRASTRUCTUUR 2025'!$K$13:$N$354,4,FALSE()),0)</f>
        <v>145998.37767683322</v>
      </c>
      <c r="N18" s="34">
        <f t="shared" si="2"/>
        <v>12133279.551948166</v>
      </c>
      <c r="O18" s="35">
        <f>IFERROR(VLOOKUP($B18,'WSW2025'!$R$13:$V$334,5,FALSE()),0)</f>
        <v>10535021.210193289</v>
      </c>
      <c r="P18" s="35">
        <f>IFERROR(VLOOKUP(B18,'BESCHUT WERK 2025'!$K$13:$O$354,5,FALSE()),0)</f>
        <v>1441160.3534356013</v>
      </c>
      <c r="Q18" s="35">
        <f>IFERROR(VLOOKUP(B18,'SOCIALE INFRASTRUCTUUR 2025'!$K$13:$O$354,5,FALSE()),0)</f>
        <v>157097.98831927319</v>
      </c>
      <c r="S18" s="34">
        <f t="shared" si="3"/>
        <v>11520485.742901612</v>
      </c>
      <c r="T18" s="35">
        <f>IFERROR(VLOOKUP($B18,'WSW2025'!$R$13:$W$334,6,FALSE()),0)</f>
        <v>9817806.54359084</v>
      </c>
      <c r="U18" s="35">
        <f>IFERROR(VLOOKUP(B18,'BESCHUT WERK 2025'!$K$13:$P$354,6,FALSE()),0)</f>
        <v>1534467.9728344583</v>
      </c>
      <c r="V18" s="35">
        <f>IFERROR(VLOOKUP(B18,'SOCIALE INFRASTRUCTUUR 2025'!$K$13:$P$354,6,FALSE()),0)</f>
        <v>168211.22647631407</v>
      </c>
      <c r="X18" s="34">
        <f t="shared" si="4"/>
        <v>10923602.164268643</v>
      </c>
      <c r="Y18" s="35">
        <f>IFERROR(VLOOKUP($B18,'WSW2025'!$R$13:$X$334,7,FALSE()),0)</f>
        <v>9115402.5853394233</v>
      </c>
      <c r="Z18" s="35">
        <f>IFERROR(VLOOKUP(B18,'BESCHUT WERK 2025'!$K$13:$Q$354,7,FALSE()),0)</f>
        <v>1628854.6730239629</v>
      </c>
      <c r="AA18" s="35">
        <f>IFERROR(VLOOKUP(B18,'SOCIALE INFRASTRUCTUUR 2025'!$K$13:$Q$354,7,FALSE()),0)</f>
        <v>179344.90590525631</v>
      </c>
      <c r="AC18" s="34">
        <f t="shared" si="5"/>
        <v>10314965.737327071</v>
      </c>
      <c r="AD18" s="35">
        <f>IFERROR(VLOOKUP($B18,'WSW2025'!$R$13:$Y$334,8,FALSE()),0)</f>
        <v>8385907.9330394184</v>
      </c>
      <c r="AE18" s="35">
        <f>IFERROR(VLOOKUP(B18,'BESCHUT WERK 2025'!$K$13:$R$354,8,FALSE()),0)</f>
        <v>1737611.6654167888</v>
      </c>
      <c r="AF18" s="35">
        <f>IFERROR(VLOOKUP(B18,'SOCIALE INFRASTRUCTUUR 2025'!$K$13:$R$354,8,FALSE()),0)</f>
        <v>191446.13887086307</v>
      </c>
    </row>
    <row r="19" spans="2:32">
      <c r="B19" s="32">
        <v>34</v>
      </c>
      <c r="C19" s="33" t="s">
        <v>30</v>
      </c>
      <c r="D19" s="34">
        <f t="shared" si="0"/>
        <v>10731095.718162486</v>
      </c>
      <c r="E19" s="35">
        <f>IFERROR(VLOOKUP($B19,'WSW2025'!$R$13:$T$334,3,FALSE()),0)</f>
        <v>8935634.6629280094</v>
      </c>
      <c r="F19" s="35">
        <f>IFERROR(VLOOKUP(B19,'BESCHUT WERK 2025'!$K$13:$M$354,3,FALSE()),0)</f>
        <v>1559849.9298703973</v>
      </c>
      <c r="G19" s="35">
        <f>IFERROR(VLOOKUP(B19,'SOCIALE INFRASTRUCTUUR 2025'!$K$13:$M$354,3,FALSE()),0)</f>
        <v>235611.12536407949</v>
      </c>
      <c r="H19" s="31"/>
      <c r="I19" s="34">
        <f t="shared" si="1"/>
        <v>10525170.001543935</v>
      </c>
      <c r="J19" s="35">
        <f>IFERROR(VLOOKUP($B19,'WSW2025'!$R$13:$U$334,4,FALSE()),0)</f>
        <v>8592773.4586813226</v>
      </c>
      <c r="K19" s="35">
        <f>IFERROR(VLOOKUP(B19,'BESCHUT WERK 2025'!$K$13:$N$354,4,FALSE()),0)</f>
        <v>1677424.846742606</v>
      </c>
      <c r="L19" s="35">
        <f>IFERROR(VLOOKUP(B19,'SOCIALE INFRASTRUCTUUR 2025'!$K$13:$N$354,4,FALSE()),0)</f>
        <v>254971.69612000664</v>
      </c>
      <c r="N19" s="34">
        <f t="shared" si="2"/>
        <v>10453376.321744606</v>
      </c>
      <c r="O19" s="35">
        <f>IFERROR(VLOOKUP($B19,'WSW2025'!$R$13:$V$334,5,FALSE()),0)</f>
        <v>8384061.5272743618</v>
      </c>
      <c r="P19" s="35">
        <f>IFERROR(VLOOKUP(B19,'BESCHUT WERK 2025'!$K$13:$O$354,5,FALSE()),0)</f>
        <v>1794958.7284907391</v>
      </c>
      <c r="Q19" s="35">
        <f>IFERROR(VLOOKUP(B19,'SOCIALE INFRASTRUCTUUR 2025'!$K$13:$O$354,5,FALSE()),0)</f>
        <v>274356.06597950589</v>
      </c>
      <c r="S19" s="34">
        <f t="shared" si="3"/>
        <v>10078403.218773467</v>
      </c>
      <c r="T19" s="35">
        <f>IFERROR(VLOOKUP($B19,'WSW2025'!$R$13:$W$334,6,FALSE()),0)</f>
        <v>7873466.0356834698</v>
      </c>
      <c r="U19" s="35">
        <f>IFERROR(VLOOKUP(B19,'BESCHUT WERK 2025'!$K$13:$P$354,6,FALSE()),0)</f>
        <v>1911172.9481474194</v>
      </c>
      <c r="V19" s="35">
        <f>IFERROR(VLOOKUP(B19,'SOCIALE INFRASTRUCTUUR 2025'!$K$13:$P$354,6,FALSE()),0)</f>
        <v>293764.23494257731</v>
      </c>
      <c r="X19" s="34">
        <f t="shared" si="4"/>
        <v>10037305.466139169</v>
      </c>
      <c r="Y19" s="35">
        <f>IFERROR(VLOOKUP($B19,'WSW2025'!$R$13:$X$334,7,FALSE()),0)</f>
        <v>7695366.2055100203</v>
      </c>
      <c r="Z19" s="35">
        <f>IFERROR(VLOOKUP(B19,'BESCHUT WERK 2025'!$K$13:$Q$354,7,FALSE()),0)</f>
        <v>2028731.1580681431</v>
      </c>
      <c r="AA19" s="35">
        <f>IFERROR(VLOOKUP(B19,'SOCIALE INFRASTRUCTUUR 2025'!$K$13:$Q$354,7,FALSE()),0)</f>
        <v>313208.1025610069</v>
      </c>
      <c r="AC19" s="34">
        <f t="shared" si="5"/>
        <v>9860063.9149640333</v>
      </c>
      <c r="AD19" s="35">
        <f>IFERROR(VLOOKUP($B19,'WSW2025'!$R$13:$Y$334,8,FALSE()),0)</f>
        <v>7361534.7062339457</v>
      </c>
      <c r="AE19" s="35">
        <f>IFERROR(VLOOKUP(B19,'BESCHUT WERK 2025'!$K$13:$R$354,8,FALSE()),0)</f>
        <v>2164187.5021970295</v>
      </c>
      <c r="AF19" s="35">
        <f>IFERROR(VLOOKUP(B19,'SOCIALE INFRASTRUCTUUR 2025'!$K$13:$R$354,8,FALSE()),0)</f>
        <v>334341.70653305767</v>
      </c>
    </row>
    <row r="20" spans="2:32">
      <c r="B20" s="32">
        <v>484</v>
      </c>
      <c r="C20" s="33" t="s">
        <v>31</v>
      </c>
      <c r="D20" s="34">
        <f t="shared" si="0"/>
        <v>15356112.971229531</v>
      </c>
      <c r="E20" s="35">
        <f>IFERROR(VLOOKUP($B20,'WSW2025'!$R$13:$T$334,3,FALSE()),0)</f>
        <v>14376812.323985953</v>
      </c>
      <c r="F20" s="35">
        <f>IFERROR(VLOOKUP(B20,'BESCHUT WERK 2025'!$K$13:$M$354,3,FALSE()),0)</f>
        <v>874418.58636495937</v>
      </c>
      <c r="G20" s="35">
        <f>IFERROR(VLOOKUP(B20,'SOCIALE INFRASTRUCTUUR 2025'!$K$13:$M$354,3,FALSE()),0)</f>
        <v>104882.06087862005</v>
      </c>
      <c r="H20" s="31"/>
      <c r="I20" s="34">
        <f t="shared" si="1"/>
        <v>14804610.296490135</v>
      </c>
      <c r="J20" s="35">
        <f>IFERROR(VLOOKUP($B20,'WSW2025'!$R$13:$U$334,4,FALSE()),0)</f>
        <v>13750781.320636947</v>
      </c>
      <c r="K20" s="35">
        <f>IFERROR(VLOOKUP(B20,'BESCHUT WERK 2025'!$K$13:$N$354,4,FALSE()),0)</f>
        <v>940328.57593166211</v>
      </c>
      <c r="L20" s="35">
        <f>IFERROR(VLOOKUP(B20,'SOCIALE INFRASTRUCTUUR 2025'!$K$13:$N$354,4,FALSE()),0)</f>
        <v>113500.39992152483</v>
      </c>
      <c r="N20" s="34">
        <f t="shared" si="2"/>
        <v>14282049.334355246</v>
      </c>
      <c r="O20" s="35">
        <f>IFERROR(VLOOKUP($B20,'WSW2025'!$R$13:$V$334,5,FALSE()),0)</f>
        <v>13153704.439159838</v>
      </c>
      <c r="P20" s="35">
        <f>IFERROR(VLOOKUP(B20,'BESCHUT WERK 2025'!$K$13:$O$354,5,FALSE()),0)</f>
        <v>1006215.5620834136</v>
      </c>
      <c r="Q20" s="35">
        <f>IFERROR(VLOOKUP(B20,'SOCIALE INFRASTRUCTUUR 2025'!$K$13:$O$354,5,FALSE()),0)</f>
        <v>122129.33311199312</v>
      </c>
      <c r="S20" s="34">
        <f t="shared" si="3"/>
        <v>13917937.326346789</v>
      </c>
      <c r="T20" s="35">
        <f>IFERROR(VLOOKUP($B20,'WSW2025'!$R$13:$W$334,6,FALSE()),0)</f>
        <v>12715805.692070903</v>
      </c>
      <c r="U20" s="35">
        <f>IFERROR(VLOOKUP(B20,'BESCHUT WERK 2025'!$K$13:$P$354,6,FALSE()),0)</f>
        <v>1071362.773825859</v>
      </c>
      <c r="V20" s="35">
        <f>IFERROR(VLOOKUP(B20,'SOCIALE INFRASTRUCTUUR 2025'!$K$13:$P$354,6,FALSE()),0)</f>
        <v>130768.86045002491</v>
      </c>
      <c r="X20" s="34">
        <f t="shared" si="4"/>
        <v>13532658.020580564</v>
      </c>
      <c r="Y20" s="35">
        <f>IFERROR(VLOOKUP($B20,'WSW2025'!$R$13:$X$334,7,FALSE()),0)</f>
        <v>12255970.343739117</v>
      </c>
      <c r="Z20" s="35">
        <f>IFERROR(VLOOKUP(B20,'BESCHUT WERK 2025'!$K$13:$Q$354,7,FALSE()),0)</f>
        <v>1137263.3978320456</v>
      </c>
      <c r="AA20" s="35">
        <f>IFERROR(VLOOKUP(B20,'SOCIALE INFRASTRUCTUUR 2025'!$K$13:$Q$354,7,FALSE()),0)</f>
        <v>139424.27900940194</v>
      </c>
      <c r="AC20" s="34">
        <f t="shared" si="5"/>
        <v>13025557.010940069</v>
      </c>
      <c r="AD20" s="35">
        <f>IFERROR(VLOOKUP($B20,'WSW2025'!$R$13:$Y$334,8,FALSE()),0)</f>
        <v>11663527.794932112</v>
      </c>
      <c r="AE20" s="35">
        <f>IFERROR(VLOOKUP(B20,'BESCHUT WERK 2025'!$K$13:$R$354,8,FALSE()),0)</f>
        <v>1213197.3339621704</v>
      </c>
      <c r="AF20" s="35">
        <f>IFERROR(VLOOKUP(B20,'SOCIALE INFRASTRUCTUUR 2025'!$K$13:$R$354,8,FALSE()),0)</f>
        <v>148831.88204578724</v>
      </c>
    </row>
    <row r="21" spans="2:32">
      <c r="B21" s="32">
        <v>1723</v>
      </c>
      <c r="C21" s="33" t="s">
        <v>32</v>
      </c>
      <c r="D21" s="34">
        <f t="shared" si="0"/>
        <v>549972.56933069869</v>
      </c>
      <c r="E21" s="35">
        <f>IFERROR(VLOOKUP($B21,'WSW2025'!$R$13:$T$334,3,FALSE()),0)</f>
        <v>532706.24823767936</v>
      </c>
      <c r="F21" s="35">
        <f>IFERROR(VLOOKUP(B21,'BESCHUT WERK 2025'!$K$13:$M$354,3,FALSE()),0)</f>
        <v>12485.372448979591</v>
      </c>
      <c r="G21" s="35">
        <f>IFERROR(VLOOKUP(B21,'SOCIALE INFRASTRUCTUUR 2025'!$K$13:$M$354,3,FALSE()),0)</f>
        <v>4780.9486440396604</v>
      </c>
      <c r="H21" s="31"/>
      <c r="I21" s="34">
        <f t="shared" si="1"/>
        <v>494762.64414954506</v>
      </c>
      <c r="J21" s="35">
        <f>IFERROR(VLOOKUP($B21,'WSW2025'!$R$13:$U$334,4,FALSE()),0)</f>
        <v>477057.97484095301</v>
      </c>
      <c r="K21" s="35">
        <f>IFERROR(VLOOKUP(B21,'BESCHUT WERK 2025'!$K$13:$N$354,4,FALSE()),0)</f>
        <v>12530.861904761896</v>
      </c>
      <c r="L21" s="35">
        <f>IFERROR(VLOOKUP(B21,'SOCIALE INFRASTRUCTUUR 2025'!$K$13:$N$354,4,FALSE()),0)</f>
        <v>5173.807403830192</v>
      </c>
      <c r="N21" s="34">
        <f t="shared" si="2"/>
        <v>462119.1645086708</v>
      </c>
      <c r="O21" s="35">
        <f>IFERROR(VLOOKUP($B21,'WSW2025'!$R$13:$V$334,5,FALSE()),0)</f>
        <v>443568.58881341666</v>
      </c>
      <c r="P21" s="35">
        <f>IFERROR(VLOOKUP(B21,'BESCHUT WERK 2025'!$K$13:$O$354,5,FALSE()),0)</f>
        <v>12983.426607527939</v>
      </c>
      <c r="Q21" s="35">
        <f>IFERROR(VLOOKUP(B21,'SOCIALE INFRASTRUCTUUR 2025'!$K$13:$O$354,5,FALSE()),0)</f>
        <v>5567.1490877261822</v>
      </c>
      <c r="S21" s="34">
        <f t="shared" si="3"/>
        <v>465395.80076126778</v>
      </c>
      <c r="T21" s="35">
        <f>IFERROR(VLOOKUP($B21,'WSW2025'!$R$13:$W$334,6,FALSE()),0)</f>
        <v>445610.79127423873</v>
      </c>
      <c r="U21" s="35">
        <f>IFERROR(VLOOKUP(B21,'BESCHUT WERK 2025'!$K$13:$P$354,6,FALSE()),0)</f>
        <v>13824.035791301409</v>
      </c>
      <c r="V21" s="35">
        <f>IFERROR(VLOOKUP(B21,'SOCIALE INFRASTRUCTUUR 2025'!$K$13:$P$354,6,FALSE()),0)</f>
        <v>5960.9736957276309</v>
      </c>
      <c r="X21" s="34">
        <f t="shared" si="4"/>
        <v>469637.02138191281</v>
      </c>
      <c r="Y21" s="35">
        <f>IFERROR(VLOOKUP($B21,'WSW2025'!$R$13:$X$334,7,FALSE()),0)</f>
        <v>448607.13226838625</v>
      </c>
      <c r="Z21" s="35">
        <f>IFERROR(VLOOKUP(B21,'BESCHUT WERK 2025'!$K$13:$Q$354,7,FALSE()),0)</f>
        <v>14674.366423639307</v>
      </c>
      <c r="AA21" s="35">
        <f>IFERROR(VLOOKUP(B21,'SOCIALE INFRASTRUCTUUR 2025'!$K$13:$Q$354,7,FALSE()),0)</f>
        <v>6355.522689887267</v>
      </c>
      <c r="AC21" s="34">
        <f t="shared" si="5"/>
        <v>411223.67317544081</v>
      </c>
      <c r="AD21" s="35">
        <f>IFERROR(VLOOKUP($B21,'WSW2025'!$R$13:$Y$334,8,FALSE()),0)</f>
        <v>388785.15473200736</v>
      </c>
      <c r="AE21" s="35">
        <f>IFERROR(VLOOKUP(B21,'BESCHUT WERK 2025'!$K$13:$R$354,8,FALSE()),0)</f>
        <v>15654.159147898994</v>
      </c>
      <c r="AF21" s="35">
        <f>IFERROR(VLOOKUP(B21,'SOCIALE INFRASTRUCTUUR 2025'!$K$13:$R$354,8,FALSE()),0)</f>
        <v>6784.3592955344611</v>
      </c>
    </row>
    <row r="22" spans="2:32">
      <c r="B22" s="32">
        <v>1959</v>
      </c>
      <c r="C22" s="33" t="s">
        <v>33</v>
      </c>
      <c r="D22" s="34">
        <f t="shared" si="0"/>
        <v>3653669.3483495405</v>
      </c>
      <c r="E22" s="35">
        <f>IFERROR(VLOOKUP($B22,'WSW2025'!$R$13:$T$334,3,FALSE()),0)</f>
        <v>3198835.8465665532</v>
      </c>
      <c r="F22" s="35">
        <f>IFERROR(VLOOKUP(B22,'BESCHUT WERK 2025'!$K$13:$M$354,3,FALSE()),0)</f>
        <v>414643.65224402864</v>
      </c>
      <c r="G22" s="35">
        <f>IFERROR(VLOOKUP(B22,'SOCIALE INFRASTRUCTUUR 2025'!$K$13:$M$354,3,FALSE()),0)</f>
        <v>40189.849538958399</v>
      </c>
      <c r="H22" s="31"/>
      <c r="I22" s="34">
        <f t="shared" si="1"/>
        <v>3581714.2181310081</v>
      </c>
      <c r="J22" s="35">
        <f>IFERROR(VLOOKUP($B22,'WSW2025'!$R$13:$U$334,4,FALSE()),0)</f>
        <v>3092324.1555717397</v>
      </c>
      <c r="K22" s="35">
        <f>IFERROR(VLOOKUP(B22,'BESCHUT WERK 2025'!$K$13:$N$354,4,FALSE()),0)</f>
        <v>445897.7440708208</v>
      </c>
      <c r="L22" s="35">
        <f>IFERROR(VLOOKUP(B22,'SOCIALE INFRASTRUCTUUR 2025'!$K$13:$N$354,4,FALSE()),0)</f>
        <v>43492.318488447556</v>
      </c>
      <c r="N22" s="34">
        <f t="shared" si="2"/>
        <v>3525773.1055724197</v>
      </c>
      <c r="O22" s="35">
        <f>IFERROR(VLOOKUP($B22,'WSW2025'!$R$13:$V$334,5,FALSE()),0)</f>
        <v>3001833.3307270692</v>
      </c>
      <c r="P22" s="35">
        <f>IFERROR(VLOOKUP(B22,'BESCHUT WERK 2025'!$K$13:$O$354,5,FALSE()),0)</f>
        <v>477140.92782665236</v>
      </c>
      <c r="Q22" s="35">
        <f>IFERROR(VLOOKUP(B22,'SOCIALE INFRASTRUCTUUR 2025'!$K$13:$O$354,5,FALSE()),0)</f>
        <v>46798.847018698223</v>
      </c>
      <c r="S22" s="34">
        <f t="shared" si="3"/>
        <v>3572610.8715960565</v>
      </c>
      <c r="T22" s="35">
        <f>IFERROR(VLOOKUP($B22,'WSW2025'!$R$13:$W$334,6,FALSE()),0)</f>
        <v>3014468.1211360195</v>
      </c>
      <c r="U22" s="35">
        <f>IFERROR(VLOOKUP(B22,'BESCHUT WERK 2025'!$K$13:$P$354,6,FALSE()),0)</f>
        <v>508033.31533032656</v>
      </c>
      <c r="V22" s="35">
        <f>IFERROR(VLOOKUP(B22,'SOCIALE INFRASTRUCTUUR 2025'!$K$13:$P$354,6,FALSE()),0)</f>
        <v>50109.4351297104</v>
      </c>
      <c r="X22" s="34">
        <f t="shared" si="4"/>
        <v>3436598.060486394</v>
      </c>
      <c r="Y22" s="35">
        <f>IFERROR(VLOOKUP($B22,'WSW2025'!$R$13:$X$334,7,FALSE()),0)</f>
        <v>2843888.9818057846</v>
      </c>
      <c r="Z22" s="35">
        <f>IFERROR(VLOOKUP(B22,'BESCHUT WERK 2025'!$K$13:$Q$354,7,FALSE()),0)</f>
        <v>539282.96606874454</v>
      </c>
      <c r="AA22" s="35">
        <f>IFERROR(VLOOKUP(B22,'SOCIALE INFRASTRUCTUUR 2025'!$K$13:$Q$354,7,FALSE()),0)</f>
        <v>53426.112611864846</v>
      </c>
      <c r="AC22" s="34">
        <f t="shared" si="5"/>
        <v>3420447.8228857825</v>
      </c>
      <c r="AD22" s="35">
        <f>IFERROR(VLOOKUP($B22,'WSW2025'!$R$13:$Y$334,8,FALSE()),0)</f>
        <v>2788126.4538724083</v>
      </c>
      <c r="AE22" s="35">
        <f>IFERROR(VLOOKUP(B22,'BESCHUT WERK 2025'!$K$13:$R$354,8,FALSE()),0)</f>
        <v>575290.34868528764</v>
      </c>
      <c r="AF22" s="35">
        <f>IFERROR(VLOOKUP(B22,'SOCIALE INFRASTRUCTUUR 2025'!$K$13:$R$354,8,FALSE()),0)</f>
        <v>57031.020328086568</v>
      </c>
    </row>
    <row r="23" spans="2:32">
      <c r="B23" s="32">
        <v>60</v>
      </c>
      <c r="C23" s="33" t="s">
        <v>34</v>
      </c>
      <c r="D23" s="34">
        <f t="shared" si="0"/>
        <v>250480.72990506398</v>
      </c>
      <c r="E23" s="35">
        <f>IFERROR(VLOOKUP($B23,'WSW2025'!$R$13:$T$334,3,FALSE()),0)</f>
        <v>233812.0273925497</v>
      </c>
      <c r="F23" s="35">
        <f>IFERROR(VLOOKUP(B23,'BESCHUT WERK 2025'!$K$13:$M$354,3,FALSE()),0)</f>
        <v>12485.372448979591</v>
      </c>
      <c r="G23" s="35">
        <f>IFERROR(VLOOKUP(B23,'SOCIALE INFRASTRUCTUUR 2025'!$K$13:$M$354,3,FALSE()),0)</f>
        <v>4183.3300635347023</v>
      </c>
      <c r="H23" s="31"/>
      <c r="I23" s="34">
        <f t="shared" si="1"/>
        <v>250634.44784345149</v>
      </c>
      <c r="J23" s="35">
        <f>IFERROR(VLOOKUP($B23,'WSW2025'!$R$13:$U$334,4,FALSE()),0)</f>
        <v>233576.50446033818</v>
      </c>
      <c r="K23" s="35">
        <f>IFERROR(VLOOKUP(B23,'BESCHUT WERK 2025'!$K$13:$N$354,4,FALSE()),0)</f>
        <v>12530.861904761896</v>
      </c>
      <c r="L23" s="35">
        <f>IFERROR(VLOOKUP(B23,'SOCIALE INFRASTRUCTUUR 2025'!$K$13:$N$354,4,FALSE()),0)</f>
        <v>4527.0814783514179</v>
      </c>
      <c r="N23" s="34">
        <f t="shared" si="2"/>
        <v>252686.7418420717</v>
      </c>
      <c r="O23" s="35">
        <f>IFERROR(VLOOKUP($B23,'WSW2025'!$R$13:$V$334,5,FALSE()),0)</f>
        <v>235245.0488903113</v>
      </c>
      <c r="P23" s="35">
        <f>IFERROR(VLOOKUP(B23,'BESCHUT WERK 2025'!$K$13:$O$354,5,FALSE()),0)</f>
        <v>12570.437500000013</v>
      </c>
      <c r="Q23" s="35">
        <f>IFERROR(VLOOKUP(B23,'SOCIALE INFRASTRUCTUUR 2025'!$K$13:$O$354,5,FALSE()),0)</f>
        <v>4871.2554517604094</v>
      </c>
      <c r="S23" s="34">
        <f t="shared" si="3"/>
        <v>253624.7810702468</v>
      </c>
      <c r="T23" s="35">
        <f>IFERROR(VLOOKUP($B23,'WSW2025'!$R$13:$W$334,6,FALSE()),0)</f>
        <v>235812.21480077083</v>
      </c>
      <c r="U23" s="35">
        <f>IFERROR(VLOOKUP(B23,'BESCHUT WERK 2025'!$K$13:$P$354,6,FALSE()),0)</f>
        <v>12596.71428571429</v>
      </c>
      <c r="V23" s="35">
        <f>IFERROR(VLOOKUP(B23,'SOCIALE INFRASTRUCTUUR 2025'!$K$13:$P$354,6,FALSE()),0)</f>
        <v>5215.8519837616768</v>
      </c>
      <c r="X23" s="34">
        <f t="shared" si="4"/>
        <v>254770.42228303952</v>
      </c>
      <c r="Y23" s="35">
        <f>IFERROR(VLOOKUP($B23,'WSW2025'!$R$13:$X$334,7,FALSE()),0)</f>
        <v>236580.90342145166</v>
      </c>
      <c r="Z23" s="35">
        <f>IFERROR(VLOOKUP(B23,'BESCHUT WERK 2025'!$K$13:$Q$354,7,FALSE()),0)</f>
        <v>12628.436507936507</v>
      </c>
      <c r="AA23" s="35">
        <f>IFERROR(VLOOKUP(B23,'SOCIALE INFRASTRUCTUUR 2025'!$K$13:$Q$354,7,FALSE()),0)</f>
        <v>5561.082353651359</v>
      </c>
      <c r="AC23" s="34">
        <f t="shared" si="5"/>
        <v>256043.13573212258</v>
      </c>
      <c r="AD23" s="35">
        <f>IFERROR(VLOOKUP($B23,'WSW2025'!$R$13:$Y$334,8,FALSE()),0)</f>
        <v>237439.72806494782</v>
      </c>
      <c r="AE23" s="35">
        <f>IFERROR(VLOOKUP(B23,'BESCHUT WERK 2025'!$K$13:$R$354,8,FALSE()),0)</f>
        <v>12667.093283582093</v>
      </c>
      <c r="AF23" s="35">
        <f>IFERROR(VLOOKUP(B23,'SOCIALE INFRASTRUCTUUR 2025'!$K$13:$R$354,8,FALSE()),0)</f>
        <v>5936.314383592653</v>
      </c>
    </row>
    <row r="24" spans="2:32">
      <c r="B24" s="32">
        <v>307</v>
      </c>
      <c r="C24" s="33" t="s">
        <v>35</v>
      </c>
      <c r="D24" s="34">
        <f t="shared" si="0"/>
        <v>18818039.301194932</v>
      </c>
      <c r="E24" s="35">
        <f>IFERROR(VLOOKUP($B24,'WSW2025'!$R$13:$T$334,3,FALSE()),0)</f>
        <v>17632628.001280047</v>
      </c>
      <c r="F24" s="35">
        <f>IFERROR(VLOOKUP(B24,'BESCHUT WERK 2025'!$K$13:$M$354,3,FALSE()),0)</f>
        <v>978784.67570529401</v>
      </c>
      <c r="G24" s="35">
        <f>IFERROR(VLOOKUP(B24,'SOCIALE INFRASTRUCTUUR 2025'!$K$13:$M$354,3,FALSE()),0)</f>
        <v>206626.62420958903</v>
      </c>
      <c r="H24" s="31"/>
      <c r="I24" s="34">
        <f t="shared" si="1"/>
        <v>18117732.332861211</v>
      </c>
      <c r="J24" s="35">
        <f>IFERROR(VLOOKUP($B24,'WSW2025'!$R$13:$U$334,4,FALSE()),0)</f>
        <v>16841565.502680838</v>
      </c>
      <c r="K24" s="35">
        <f>IFERROR(VLOOKUP(B24,'BESCHUT WERK 2025'!$K$13:$N$354,4,FALSE()),0)</f>
        <v>1052561.3414460872</v>
      </c>
      <c r="L24" s="35">
        <f>IFERROR(VLOOKUP(B24,'SOCIALE INFRASTRUCTUUR 2025'!$K$13:$N$354,4,FALSE()),0)</f>
        <v>223605.48873428607</v>
      </c>
      <c r="N24" s="34">
        <f t="shared" si="2"/>
        <v>17491233.089820419</v>
      </c>
      <c r="O24" s="35">
        <f>IFERROR(VLOOKUP($B24,'WSW2025'!$R$13:$V$334,5,FALSE()),0)</f>
        <v>16124315.606982207</v>
      </c>
      <c r="P24" s="35">
        <f>IFERROR(VLOOKUP(B24,'BESCHUT WERK 2025'!$K$13:$O$354,5,FALSE()),0)</f>
        <v>1126312.2582030476</v>
      </c>
      <c r="Q24" s="35">
        <f>IFERROR(VLOOKUP(B24,'SOCIALE INFRASTRUCTUUR 2025'!$K$13:$O$354,5,FALSE()),0)</f>
        <v>240605.22463516591</v>
      </c>
      <c r="S24" s="34">
        <f t="shared" si="3"/>
        <v>16732195.96995951</v>
      </c>
      <c r="T24" s="35">
        <f>IFERROR(VLOOKUP($B24,'WSW2025'!$R$13:$W$334,6,FALSE()),0)</f>
        <v>15275335.033151884</v>
      </c>
      <c r="U24" s="35">
        <f>IFERROR(VLOOKUP(B24,'BESCHUT WERK 2025'!$K$13:$P$354,6,FALSE()),0)</f>
        <v>1199235.1048953987</v>
      </c>
      <c r="V24" s="35">
        <f>IFERROR(VLOOKUP(B24,'SOCIALE INFRASTRUCTUUR 2025'!$K$13:$P$354,6,FALSE()),0)</f>
        <v>257625.83191222852</v>
      </c>
      <c r="X24" s="34">
        <f t="shared" si="4"/>
        <v>16287476.890782351</v>
      </c>
      <c r="Y24" s="35">
        <f>IFERROR(VLOOKUP($B24,'WSW2025'!$R$13:$X$334,7,FALSE()),0)</f>
        <v>14739797.857278075</v>
      </c>
      <c r="Z24" s="35">
        <f>IFERROR(VLOOKUP(B24,'BESCHUT WERK 2025'!$K$13:$Q$354,7,FALSE()),0)</f>
        <v>1273001.2872507107</v>
      </c>
      <c r="AA24" s="35">
        <f>IFERROR(VLOOKUP(B24,'SOCIALE INFRASTRUCTUUR 2025'!$K$13:$Q$354,7,FALSE()),0)</f>
        <v>274677.7462535653</v>
      </c>
      <c r="AC24" s="34">
        <f t="shared" si="5"/>
        <v>15826351.333206579</v>
      </c>
      <c r="AD24" s="35">
        <f>IFERROR(VLOOKUP($B24,'WSW2025'!$R$13:$Y$334,8,FALSE()),0)</f>
        <v>14175141.49882246</v>
      </c>
      <c r="AE24" s="35">
        <f>IFERROR(VLOOKUP(B24,'BESCHUT WERK 2025'!$K$13:$R$354,8,FALSE()),0)</f>
        <v>1357998.3060802384</v>
      </c>
      <c r="AF24" s="35">
        <f>IFERROR(VLOOKUP(B24,'SOCIALE INFRASTRUCTUUR 2025'!$K$13:$R$354,8,FALSE()),0)</f>
        <v>293211.52830387995</v>
      </c>
    </row>
    <row r="25" spans="2:32">
      <c r="B25" s="32">
        <v>362</v>
      </c>
      <c r="C25" s="33" t="s">
        <v>36</v>
      </c>
      <c r="D25" s="34">
        <f t="shared" si="0"/>
        <v>2605399.7020594501</v>
      </c>
      <c r="E25" s="35">
        <f>IFERROR(VLOOKUP($B25,'WSW2025'!$R$13:$T$334,3,FALSE()),0)</f>
        <v>2101627.8697110354</v>
      </c>
      <c r="F25" s="35">
        <f>IFERROR(VLOOKUP(B25,'BESCHUT WERK 2025'!$K$13:$M$354,3,FALSE()),0)</f>
        <v>448492.11365170591</v>
      </c>
      <c r="G25" s="35">
        <f>IFERROR(VLOOKUP(B25,'SOCIALE INFRASTRUCTUUR 2025'!$K$13:$M$354,3,FALSE()),0)</f>
        <v>55279.718696708573</v>
      </c>
      <c r="H25" s="31"/>
      <c r="I25" s="34">
        <f t="shared" si="1"/>
        <v>2617007.3995286329</v>
      </c>
      <c r="J25" s="35">
        <f>IFERROR(VLOOKUP($B25,'WSW2025'!$R$13:$U$334,4,FALSE()),0)</f>
        <v>2074887.6915085108</v>
      </c>
      <c r="K25" s="35">
        <f>IFERROR(VLOOKUP(B25,'BESCHUT WERK 2025'!$K$13:$N$354,4,FALSE()),0)</f>
        <v>482297.55991333578</v>
      </c>
      <c r="L25" s="35">
        <f>IFERROR(VLOOKUP(B25,'SOCIALE INFRASTRUCTUUR 2025'!$K$13:$N$354,4,FALSE()),0)</f>
        <v>59822.148106786597</v>
      </c>
      <c r="N25" s="34">
        <f t="shared" si="2"/>
        <v>2564130.5642960207</v>
      </c>
      <c r="O25" s="35">
        <f>IFERROR(VLOOKUP($B25,'WSW2025'!$R$13:$V$334,5,FALSE()),0)</f>
        <v>1983669.1953199515</v>
      </c>
      <c r="P25" s="35">
        <f>IFERROR(VLOOKUP(B25,'BESCHUT WERK 2025'!$K$13:$O$354,5,FALSE()),0)</f>
        <v>516091.20764923526</v>
      </c>
      <c r="Q25" s="35">
        <f>IFERROR(VLOOKUP(B25,'SOCIALE INFRASTRUCTUUR 2025'!$K$13:$O$354,5,FALSE()),0)</f>
        <v>64370.161326833979</v>
      </c>
      <c r="S25" s="34">
        <f t="shared" si="3"/>
        <v>2598949.5696619288</v>
      </c>
      <c r="T25" s="35">
        <f>IFERROR(VLOOKUP($B25,'WSW2025'!$R$13:$W$334,6,FALSE()),0)</f>
        <v>1980520.3886008463</v>
      </c>
      <c r="U25" s="35">
        <f>IFERROR(VLOOKUP(B25,'BESCHUT WERK 2025'!$K$13:$P$354,6,FALSE()),0)</f>
        <v>549505.42270423181</v>
      </c>
      <c r="V25" s="35">
        <f>IFERROR(VLOOKUP(B25,'SOCIALE INFRASTRUCTUUR 2025'!$K$13:$P$354,6,FALSE()),0)</f>
        <v>68923.75835685074</v>
      </c>
      <c r="X25" s="34">
        <f t="shared" si="4"/>
        <v>2507234.5210852204</v>
      </c>
      <c r="Y25" s="35">
        <f>IFERROR(VLOOKUP($B25,'WSW2025'!$R$13:$X$334,7,FALSE()),0)</f>
        <v>1850442.7246437352</v>
      </c>
      <c r="Z25" s="35">
        <f>IFERROR(VLOOKUP(B25,'BESCHUT WERK 2025'!$K$13:$Q$354,7,FALSE()),0)</f>
        <v>583306.06533966342</v>
      </c>
      <c r="AA25" s="35">
        <f>IFERROR(VLOOKUP(B25,'SOCIALE INFRASTRUCTUUR 2025'!$K$13:$Q$354,7,FALSE()),0)</f>
        <v>73485.731101821526</v>
      </c>
      <c r="AC25" s="34">
        <f t="shared" si="5"/>
        <v>2330115.9143421333</v>
      </c>
      <c r="AD25" s="35">
        <f>IFERROR(VLOOKUP($B25,'WSW2025'!$R$13:$Y$334,8,FALSE()),0)</f>
        <v>1629418.9338585313</v>
      </c>
      <c r="AE25" s="35">
        <f>IFERROR(VLOOKUP(B25,'BESCHUT WERK 2025'!$K$13:$R$354,8,FALSE()),0)</f>
        <v>622252.82612898492</v>
      </c>
      <c r="AF25" s="35">
        <f>IFERROR(VLOOKUP(B25,'SOCIALE INFRASTRUCTUUR 2025'!$K$13:$R$354,8,FALSE()),0)</f>
        <v>78444.154354617203</v>
      </c>
    </row>
    <row r="26" spans="2:32">
      <c r="B26" s="32">
        <v>363</v>
      </c>
      <c r="C26" s="33" t="s">
        <v>37</v>
      </c>
      <c r="D26" s="34">
        <f t="shared" si="0"/>
        <v>80146400.089247376</v>
      </c>
      <c r="E26" s="35">
        <f>IFERROR(VLOOKUP($B26,'WSW2025'!$R$13:$T$334,3,FALSE()),0)</f>
        <v>71685996.189797729</v>
      </c>
      <c r="F26" s="35">
        <f>IFERROR(VLOOKUP(B26,'BESCHUT WERK 2025'!$K$13:$M$354,3,FALSE()),0)</f>
        <v>7652572.9832520569</v>
      </c>
      <c r="G26" s="35">
        <f>IFERROR(VLOOKUP(B26,'SOCIALE INFRASTRUCTUUR 2025'!$K$13:$M$354,3,FALSE()),0)</f>
        <v>807830.91619757633</v>
      </c>
      <c r="H26" s="31"/>
      <c r="I26" s="34">
        <f t="shared" si="1"/>
        <v>77490476.338298693</v>
      </c>
      <c r="J26" s="35">
        <f>IFERROR(VLOOKUP($B26,'WSW2025'!$R$13:$U$334,4,FALSE()),0)</f>
        <v>68386872.870137274</v>
      </c>
      <c r="K26" s="35">
        <f>IFERROR(VLOOKUP(B26,'BESCHUT WERK 2025'!$K$13:$N$354,4,FALSE()),0)</f>
        <v>8229391.6983954916</v>
      </c>
      <c r="L26" s="35">
        <f>IFERROR(VLOOKUP(B26,'SOCIALE INFRASTRUCTUUR 2025'!$K$13:$N$354,4,FALSE()),0)</f>
        <v>874211.7697659327</v>
      </c>
      <c r="N26" s="34">
        <f t="shared" si="2"/>
        <v>74470711.092666075</v>
      </c>
      <c r="O26" s="35">
        <f>IFERROR(VLOOKUP($B26,'WSW2025'!$R$13:$V$334,5,FALSE()),0)</f>
        <v>64724027.773693517</v>
      </c>
      <c r="P26" s="35">
        <f>IFERROR(VLOOKUP(B26,'BESCHUT WERK 2025'!$K$13:$O$354,5,FALSE()),0)</f>
        <v>8806009.0965558309</v>
      </c>
      <c r="Q26" s="35">
        <f>IFERROR(VLOOKUP(B26,'SOCIALE INFRASTRUCTUUR 2025'!$K$13:$O$354,5,FALSE()),0)</f>
        <v>940674.22241673328</v>
      </c>
      <c r="S26" s="34">
        <f t="shared" si="3"/>
        <v>71287541.489595875</v>
      </c>
      <c r="T26" s="35">
        <f>IFERROR(VLOOKUP($B26,'WSW2025'!$R$13:$W$334,6,FALSE()),0)</f>
        <v>60904170.939995691</v>
      </c>
      <c r="U26" s="35">
        <f>IFERROR(VLOOKUP(B26,'BESCHUT WERK 2025'!$K$13:$P$354,6,FALSE()),0)</f>
        <v>9376152.2754501998</v>
      </c>
      <c r="V26" s="35">
        <f>IFERROR(VLOOKUP(B26,'SOCIALE INFRASTRUCTUUR 2025'!$K$13:$P$354,6,FALSE()),0)</f>
        <v>1007218.2741499781</v>
      </c>
      <c r="X26" s="34">
        <f t="shared" si="4"/>
        <v>68855472.659587249</v>
      </c>
      <c r="Y26" s="35">
        <f>IFERROR(VLOOKUP($B26,'WSW2025'!$R$13:$X$334,7,FALSE()),0)</f>
        <v>57828698.908246994</v>
      </c>
      <c r="Z26" s="35">
        <f>IFERROR(VLOOKUP(B26,'BESCHUT WERK 2025'!$K$13:$Q$354,7,FALSE()),0)</f>
        <v>9952889.0268333722</v>
      </c>
      <c r="AA26" s="35">
        <f>IFERROR(VLOOKUP(B26,'SOCIALE INFRASTRUCTUUR 2025'!$K$13:$Q$354,7,FALSE()),0)</f>
        <v>1073884.7245068892</v>
      </c>
      <c r="AC26" s="34">
        <f t="shared" si="5"/>
        <v>66341741.519221313</v>
      </c>
      <c r="AD26" s="35">
        <f>IFERROR(VLOOKUP($B26,'WSW2025'!$R$13:$Y$334,8,FALSE()),0)</f>
        <v>54577963.367441468</v>
      </c>
      <c r="AE26" s="35">
        <f>IFERROR(VLOOKUP(B26,'BESCHUT WERK 2025'!$K$13:$R$354,8,FALSE()),0)</f>
        <v>10617433.442062505</v>
      </c>
      <c r="AF26" s="35">
        <f>IFERROR(VLOOKUP(B26,'SOCIALE INFRASTRUCTUUR 2025'!$K$13:$R$354,8,FALSE()),0)</f>
        <v>1146344.7097173384</v>
      </c>
    </row>
    <row r="27" spans="2:32">
      <c r="B27" s="32">
        <v>200</v>
      </c>
      <c r="C27" s="33" t="s">
        <v>38</v>
      </c>
      <c r="D27" s="34">
        <f t="shared" si="0"/>
        <v>23081740.927001558</v>
      </c>
      <c r="E27" s="35">
        <f>IFERROR(VLOOKUP($B27,'WSW2025'!$R$13:$T$334,3,FALSE()),0)</f>
        <v>21360867.391398333</v>
      </c>
      <c r="F27" s="35">
        <f>IFERROR(VLOOKUP(B27,'BESCHUT WERK 2025'!$K$13:$M$354,3,FALSE()),0)</f>
        <v>1494973.7121723529</v>
      </c>
      <c r="G27" s="35">
        <f>IFERROR(VLOOKUP(B27,'SOCIALE INFRASTRUCTUUR 2025'!$K$13:$M$354,3,FALSE()),0)</f>
        <v>225899.82343087395</v>
      </c>
      <c r="H27" s="31"/>
      <c r="I27" s="34">
        <f t="shared" si="1"/>
        <v>22155888.573324796</v>
      </c>
      <c r="J27" s="35">
        <f>IFERROR(VLOOKUP($B27,'WSW2025'!$R$13:$U$334,4,FALSE()),0)</f>
        <v>20303767.64044936</v>
      </c>
      <c r="K27" s="35">
        <f>IFERROR(VLOOKUP(B27,'BESCHUT WERK 2025'!$K$13:$N$354,4,FALSE()),0)</f>
        <v>1607658.5330444579</v>
      </c>
      <c r="L27" s="35">
        <f>IFERROR(VLOOKUP(B27,'SOCIALE INFRASTRUCTUUR 2025'!$K$13:$N$354,4,FALSE()),0)</f>
        <v>244462.39983097656</v>
      </c>
      <c r="N27" s="34">
        <f t="shared" si="2"/>
        <v>21118925.462692525</v>
      </c>
      <c r="O27" s="35">
        <f>IFERROR(VLOOKUP($B27,'WSW2025'!$R$13:$V$334,5,FALSE()),0)</f>
        <v>19135573.642800018</v>
      </c>
      <c r="P27" s="35">
        <f>IFERROR(VLOOKUP(B27,'BESCHUT WERK 2025'!$K$13:$O$354,5,FALSE()),0)</f>
        <v>1720304.0254974454</v>
      </c>
      <c r="Q27" s="35">
        <f>IFERROR(VLOOKUP(B27,'SOCIALE INFRASTRUCTUUR 2025'!$K$13:$O$354,5,FALSE()),0)</f>
        <v>263047.79439506208</v>
      </c>
      <c r="S27" s="34">
        <f t="shared" si="3"/>
        <v>20677927.991703648</v>
      </c>
      <c r="T27" s="35">
        <f>IFERROR(VLOOKUP($B27,'WSW2025'!$R$13:$W$334,6,FALSE()),0)</f>
        <v>18564587.242233079</v>
      </c>
      <c r="U27" s="35">
        <f>IFERROR(VLOOKUP(B27,'BESCHUT WERK 2025'!$K$13:$P$354,6,FALSE()),0)</f>
        <v>1831684.7423474395</v>
      </c>
      <c r="V27" s="35">
        <f>IFERROR(VLOOKUP(B27,'SOCIALE INFRASTRUCTUUR 2025'!$K$13:$P$354,6,FALSE()),0)</f>
        <v>281656.00712313055</v>
      </c>
      <c r="X27" s="34">
        <f t="shared" si="4"/>
        <v>19771199.925925255</v>
      </c>
      <c r="Y27" s="35">
        <f>IFERROR(VLOOKUP($B27,'WSW2025'!$R$13:$X$334,7,FALSE()),0)</f>
        <v>17526547.927695863</v>
      </c>
      <c r="Z27" s="35">
        <f>IFERROR(VLOOKUP(B27,'BESCHUT WERK 2025'!$K$13:$Q$354,7,FALSE()),0)</f>
        <v>1944353.5511322173</v>
      </c>
      <c r="AA27" s="35">
        <f>IFERROR(VLOOKUP(B27,'SOCIALE INFRASTRUCTUUR 2025'!$K$13:$Q$354,7,FALSE()),0)</f>
        <v>300298.44709717337</v>
      </c>
      <c r="AC27" s="34">
        <f t="shared" si="5"/>
        <v>18848854.862370275</v>
      </c>
      <c r="AD27" s="35">
        <f>IFERROR(VLOOKUP($B27,'WSW2025'!$R$13:$Y$334,8,FALSE()),0)</f>
        <v>16454117.798559662</v>
      </c>
      <c r="AE27" s="35">
        <f>IFERROR(VLOOKUP(B27,'BESCHUT WERK 2025'!$K$13:$R$354,8,FALSE()),0)</f>
        <v>2074176.0870966099</v>
      </c>
      <c r="AF27" s="35">
        <f>IFERROR(VLOOKUP(B27,'SOCIALE INFRASTRUCTUUR 2025'!$K$13:$R$354,8,FALSE()),0)</f>
        <v>320560.97671400331</v>
      </c>
    </row>
    <row r="28" spans="2:32">
      <c r="B28" s="32">
        <v>202</v>
      </c>
      <c r="C28" s="33" t="s">
        <v>39</v>
      </c>
      <c r="D28" s="34">
        <f t="shared" si="0"/>
        <v>32036433.909754869</v>
      </c>
      <c r="E28" s="35">
        <f>IFERROR(VLOOKUP($B28,'WSW2025'!$R$13:$T$334,3,FALSE()),0)</f>
        <v>28709771.285667125</v>
      </c>
      <c r="F28" s="35">
        <f>IFERROR(VLOOKUP(B28,'BESCHUT WERK 2025'!$K$13:$M$354,3,FALSE()),0)</f>
        <v>3043540.8215735182</v>
      </c>
      <c r="G28" s="35">
        <f>IFERROR(VLOOKUP(B28,'SOCIALE INFRASTRUCTUUR 2025'!$K$13:$M$354,3,FALSE()),0)</f>
        <v>283121.80251422361</v>
      </c>
      <c r="H28" s="31"/>
      <c r="I28" s="34">
        <f t="shared" si="1"/>
        <v>30920047.500615548</v>
      </c>
      <c r="J28" s="35">
        <f>IFERROR(VLOOKUP($B28,'WSW2025'!$R$13:$U$334,4,FALSE()),0)</f>
        <v>27340710.985580415</v>
      </c>
      <c r="K28" s="35">
        <f>IFERROR(VLOOKUP(B28,'BESCHUT WERK 2025'!$K$13:$N$354,4,FALSE()),0)</f>
        <v>3272950.1078395643</v>
      </c>
      <c r="L28" s="35">
        <f>IFERROR(VLOOKUP(B28,'SOCIALE INFRASTRUCTUUR 2025'!$K$13:$N$354,4,FALSE()),0)</f>
        <v>306386.40719556919</v>
      </c>
      <c r="N28" s="34">
        <f t="shared" si="2"/>
        <v>29459872.282712191</v>
      </c>
      <c r="O28" s="35">
        <f>IFERROR(VLOOKUP($B28,'WSW2025'!$R$13:$V$334,5,FALSE()),0)</f>
        <v>25627913.345292747</v>
      </c>
      <c r="P28" s="35">
        <f>IFERROR(VLOOKUP(B28,'BESCHUT WERK 2025'!$K$13:$O$354,5,FALSE()),0)</f>
        <v>3502279.3273806605</v>
      </c>
      <c r="Q28" s="35">
        <f>IFERROR(VLOOKUP(B28,'SOCIALE INFRASTRUCTUUR 2025'!$K$13:$O$354,5,FALSE()),0)</f>
        <v>329679.61003878486</v>
      </c>
      <c r="S28" s="34">
        <f t="shared" si="3"/>
        <v>27884811.196743302</v>
      </c>
      <c r="T28" s="35">
        <f>IFERROR(VLOOKUP($B28,'WSW2025'!$R$13:$W$334,6,FALSE()),0)</f>
        <v>23802776.130995873</v>
      </c>
      <c r="U28" s="35">
        <f>IFERROR(VLOOKUP(B28,'BESCHUT WERK 2025'!$K$13:$P$354,6,FALSE()),0)</f>
        <v>3729033.6547035566</v>
      </c>
      <c r="V28" s="35">
        <f>IFERROR(VLOOKUP(B28,'SOCIALE INFRASTRUCTUUR 2025'!$K$13:$P$354,6,FALSE()),0)</f>
        <v>353001.41104387061</v>
      </c>
      <c r="X28" s="34">
        <f t="shared" si="4"/>
        <v>26762210.823695324</v>
      </c>
      <c r="Y28" s="35">
        <f>IFERROR(VLOOKUP($B28,'WSW2025'!$R$13:$X$334,7,FALSE()),0)</f>
        <v>22427434.37162685</v>
      </c>
      <c r="Z28" s="35">
        <f>IFERROR(VLOOKUP(B28,'BESCHUT WERK 2025'!$K$13:$Q$354,7,FALSE()),0)</f>
        <v>3958410.3427767111</v>
      </c>
      <c r="AA28" s="35">
        <f>IFERROR(VLOOKUP(B28,'SOCIALE INFRASTRUCTUUR 2025'!$K$13:$Q$354,7,FALSE()),0)</f>
        <v>376366.10929176165</v>
      </c>
      <c r="AC28" s="34">
        <f t="shared" si="5"/>
        <v>25525103.868133191</v>
      </c>
      <c r="AD28" s="35">
        <f>IFERROR(VLOOKUP($B28,'WSW2025'!$R$13:$Y$334,8,FALSE()),0)</f>
        <v>20900633.160955001</v>
      </c>
      <c r="AE28" s="35">
        <f>IFERROR(VLOOKUP(B28,'BESCHUT WERK 2025'!$K$13:$R$354,8,FALSE()),0)</f>
        <v>4222709.4301457582</v>
      </c>
      <c r="AF28" s="35">
        <f>IFERROR(VLOOKUP(B28,'SOCIALE INFRASTRUCTUUR 2025'!$K$13:$R$354,8,FALSE()),0)</f>
        <v>401761.27703243139</v>
      </c>
    </row>
    <row r="29" spans="2:32">
      <c r="B29" s="32">
        <v>106</v>
      </c>
      <c r="C29" s="33" t="s">
        <v>40</v>
      </c>
      <c r="D29" s="34">
        <f t="shared" si="0"/>
        <v>20294112.5018178</v>
      </c>
      <c r="E29" s="35">
        <f>IFERROR(VLOOKUP($B29,'WSW2025'!$R$13:$T$334,3,FALSE()),0)</f>
        <v>19336110.325791296</v>
      </c>
      <c r="F29" s="35">
        <f>IFERROR(VLOOKUP(B29,'BESCHUT WERK 2025'!$K$13:$M$354,3,FALSE()),0)</f>
        <v>840570.12495728349</v>
      </c>
      <c r="G29" s="35">
        <f>IFERROR(VLOOKUP(B29,'SOCIALE INFRASTRUCTUUR 2025'!$K$13:$M$354,3,FALSE()),0)</f>
        <v>117432.05106922417</v>
      </c>
      <c r="H29" s="31"/>
      <c r="I29" s="34">
        <f t="shared" si="1"/>
        <v>19825180.770340864</v>
      </c>
      <c r="J29" s="35">
        <f>IFERROR(VLOOKUP($B29,'WSW2025'!$R$13:$U$334,4,FALSE()),0)</f>
        <v>18794170.365895141</v>
      </c>
      <c r="K29" s="35">
        <f>IFERROR(VLOOKUP(B29,'BESCHUT WERK 2025'!$K$13:$N$354,4,FALSE()),0)</f>
        <v>903928.76008914551</v>
      </c>
      <c r="L29" s="35">
        <f>IFERROR(VLOOKUP(B29,'SOCIALE INFRASTRUCTUUR 2025'!$K$13:$N$354,4,FALSE()),0)</f>
        <v>127081.6443565791</v>
      </c>
      <c r="N29" s="34">
        <f t="shared" si="2"/>
        <v>19306616.308421675</v>
      </c>
      <c r="O29" s="35">
        <f>IFERROR(VLOOKUP($B29,'WSW2025'!$R$13:$V$334,5,FALSE()),0)</f>
        <v>18202607.92669357</v>
      </c>
      <c r="P29" s="35">
        <f>IFERROR(VLOOKUP(B29,'BESCHUT WERK 2025'!$K$13:$O$354,5,FALSE()),0)</f>
        <v>967265.28226083063</v>
      </c>
      <c r="Q29" s="35">
        <f>IFERROR(VLOOKUP(B29,'SOCIALE INFRASTRUCTUUR 2025'!$K$13:$O$354,5,FALSE()),0)</f>
        <v>136743.09946727435</v>
      </c>
      <c r="S29" s="34">
        <f t="shared" si="3"/>
        <v>18519270.174272396</v>
      </c>
      <c r="T29" s="35">
        <f>IFERROR(VLOOKUP($B29,'WSW2025'!$R$13:$W$334,6,FALSE()),0)</f>
        <v>17342963.091419127</v>
      </c>
      <c r="U29" s="35">
        <f>IFERROR(VLOOKUP(B29,'BESCHUT WERK 2025'!$K$13:$P$354,6,FALSE()),0)</f>
        <v>1029890.6664519556</v>
      </c>
      <c r="V29" s="35">
        <f>IFERROR(VLOOKUP(B29,'SOCIALE INFRASTRUCTUUR 2025'!$K$13:$P$354,6,FALSE()),0)</f>
        <v>146416.41640130995</v>
      </c>
      <c r="X29" s="34">
        <f t="shared" si="4"/>
        <v>17825009.719494145</v>
      </c>
      <c r="Y29" s="35">
        <f>IFERROR(VLOOKUP($B29,'WSW2025'!$R$13:$X$334,7,FALSE()),0)</f>
        <v>16575661.894862661</v>
      </c>
      <c r="Z29" s="35">
        <f>IFERROR(VLOOKUP(B29,'BESCHUT WERK 2025'!$K$13:$Q$354,7,FALSE()),0)</f>
        <v>1093240.2985611269</v>
      </c>
      <c r="AA29" s="35">
        <f>IFERROR(VLOOKUP(B29,'SOCIALE INFRASTRUCTUUR 2025'!$K$13:$Q$354,7,FALSE()),0)</f>
        <v>156107.52607035602</v>
      </c>
      <c r="AC29" s="34">
        <f t="shared" si="5"/>
        <v>17096587.510198746</v>
      </c>
      <c r="AD29" s="35">
        <f>IFERROR(VLOOKUP($B29,'WSW2025'!$R$13:$Y$334,8,FALSE()),0)</f>
        <v>15763711.82848371</v>
      </c>
      <c r="AE29" s="35">
        <f>IFERROR(VLOOKUP(B29,'BESCHUT WERK 2025'!$K$13:$R$354,8,FALSE()),0)</f>
        <v>1166234.856518473</v>
      </c>
      <c r="AF29" s="35">
        <f>IFERROR(VLOOKUP(B29,'SOCIALE INFRASTRUCTUUR 2025'!$K$13:$R$354,8,FALSE()),0)</f>
        <v>166640.82519656522</v>
      </c>
    </row>
    <row r="30" spans="2:32">
      <c r="B30" s="32">
        <v>743</v>
      </c>
      <c r="C30" s="33" t="s">
        <v>41</v>
      </c>
      <c r="D30" s="34">
        <f t="shared" si="0"/>
        <v>1767734.0095563568</v>
      </c>
      <c r="E30" s="35">
        <f>IFERROR(VLOOKUP($B30,'WSW2025'!$R$13:$T$334,3,FALSE()),0)</f>
        <v>1651845.7794012101</v>
      </c>
      <c r="F30" s="35">
        <f>IFERROR(VLOOKUP(B30,'BESCHUT WERK 2025'!$K$13:$M$354,3,FALSE()),0)</f>
        <v>101545.38422302772</v>
      </c>
      <c r="G30" s="35">
        <f>IFERROR(VLOOKUP(B30,'SOCIALE INFRASTRUCTUUR 2025'!$K$13:$M$354,3,FALSE()),0)</f>
        <v>14342.84593211898</v>
      </c>
      <c r="H30" s="31"/>
      <c r="I30" s="34">
        <f t="shared" si="1"/>
        <v>1619856.9481719881</v>
      </c>
      <c r="J30" s="35">
        <f>IFERROR(VLOOKUP($B30,'WSW2025'!$R$13:$U$334,4,FALSE()),0)</f>
        <v>1495136.0784329497</v>
      </c>
      <c r="K30" s="35">
        <f>IFERROR(VLOOKUP(B30,'BESCHUT WERK 2025'!$K$13:$N$354,4,FALSE()),0)</f>
        <v>109199.44752754795</v>
      </c>
      <c r="L30" s="35">
        <f>IFERROR(VLOOKUP(B30,'SOCIALE INFRASTRUCTUUR 2025'!$K$13:$N$354,4,FALSE()),0)</f>
        <v>15521.422211490575</v>
      </c>
      <c r="N30" s="34">
        <f t="shared" si="2"/>
        <v>1558832.3459285419</v>
      </c>
      <c r="O30" s="35">
        <f>IFERROR(VLOOKUP($B30,'WSW2025'!$R$13:$V$334,5,FALSE()),0)</f>
        <v>1425280.0591976119</v>
      </c>
      <c r="P30" s="35">
        <f>IFERROR(VLOOKUP(B30,'BESCHUT WERK 2025'!$K$13:$O$354,5,FALSE()),0)</f>
        <v>116850.83946775142</v>
      </c>
      <c r="Q30" s="35">
        <f>IFERROR(VLOOKUP(B30,'SOCIALE INFRASTRUCTUUR 2025'!$K$13:$O$354,5,FALSE()),0)</f>
        <v>16701.447263178547</v>
      </c>
      <c r="S30" s="34">
        <f t="shared" si="3"/>
        <v>1446420.9004461917</v>
      </c>
      <c r="T30" s="35">
        <f>IFERROR(VLOOKUP($B30,'WSW2025'!$R$13:$W$334,6,FALSE()),0)</f>
        <v>1304121.657237296</v>
      </c>
      <c r="U30" s="35">
        <f>IFERROR(VLOOKUP(B30,'BESCHUT WERK 2025'!$K$13:$P$354,6,FALSE()),0)</f>
        <v>124416.32212171279</v>
      </c>
      <c r="V30" s="35">
        <f>IFERROR(VLOOKUP(B30,'SOCIALE INFRASTRUCTUUR 2025'!$K$13:$P$354,6,FALSE()),0)</f>
        <v>17882.921087182891</v>
      </c>
      <c r="X30" s="34">
        <f t="shared" si="4"/>
        <v>1239843.2412075805</v>
      </c>
      <c r="Y30" s="35">
        <f>IFERROR(VLOOKUP($B30,'WSW2025'!$R$13:$X$334,7,FALSE()),0)</f>
        <v>1088707.375325165</v>
      </c>
      <c r="Z30" s="35">
        <f>IFERROR(VLOOKUP(B30,'BESCHUT WERK 2025'!$K$13:$Q$354,7,FALSE()),0)</f>
        <v>132069.29781275382</v>
      </c>
      <c r="AA30" s="35">
        <f>IFERROR(VLOOKUP(B30,'SOCIALE INFRASTRUCTUUR 2025'!$K$13:$Q$354,7,FALSE()),0)</f>
        <v>19066.5680696618</v>
      </c>
      <c r="AC30" s="34">
        <f t="shared" si="5"/>
        <v>1219258.8279018819</v>
      </c>
      <c r="AD30" s="35">
        <f>IFERROR(VLOOKUP($B30,'WSW2025'!$R$13:$Y$334,8,FALSE()),0)</f>
        <v>1058018.3176841876</v>
      </c>
      <c r="AE30" s="35">
        <f>IFERROR(VLOOKUP(B30,'BESCHUT WERK 2025'!$K$13:$R$354,8,FALSE()),0)</f>
        <v>140887.432331091</v>
      </c>
      <c r="AF30" s="35">
        <f>IFERROR(VLOOKUP(B30,'SOCIALE INFRASTRUCTUUR 2025'!$K$13:$R$354,8,FALSE()),0)</f>
        <v>20353.077886603383</v>
      </c>
    </row>
    <row r="31" spans="2:32">
      <c r="B31" s="32">
        <v>744</v>
      </c>
      <c r="C31" s="33" t="s">
        <v>42</v>
      </c>
      <c r="D31" s="34">
        <f t="shared" si="0"/>
        <v>32240.976591471735</v>
      </c>
      <c r="E31" s="35">
        <f>IFERROR(VLOOKUP($B31,'WSW2025'!$R$13:$T$334,3,FALSE()),0)</f>
        <v>0</v>
      </c>
      <c r="F31" s="35">
        <f>IFERROR(VLOOKUP(B31,'BESCHUT WERK 2025'!$K$13:$M$354,3,FALSE()),0)</f>
        <v>28207.051173063272</v>
      </c>
      <c r="G31" s="35">
        <f>IFERROR(VLOOKUP(B31,'SOCIALE INFRASTRUCTUUR 2025'!$K$13:$M$354,3,FALSE()),0)</f>
        <v>4033.9254184084634</v>
      </c>
      <c r="H31" s="31"/>
      <c r="I31" s="34">
        <f t="shared" si="1"/>
        <v>34698.57986574505</v>
      </c>
      <c r="J31" s="35">
        <f>IFERROR(VLOOKUP($B31,'WSW2025'!$R$13:$U$334,4,FALSE()),0)</f>
        <v>0</v>
      </c>
      <c r="K31" s="35">
        <f>IFERROR(VLOOKUP(B31,'BESCHUT WERK 2025'!$K$13:$N$354,4,FALSE()),0)</f>
        <v>30333.179868763327</v>
      </c>
      <c r="L31" s="35">
        <f>IFERROR(VLOOKUP(B31,'SOCIALE INFRASTRUCTUUR 2025'!$K$13:$N$354,4,FALSE()),0)</f>
        <v>4365.3999969817241</v>
      </c>
      <c r="N31" s="34">
        <f t="shared" si="2"/>
        <v>37155.848561588893</v>
      </c>
      <c r="O31" s="35">
        <f>IFERROR(VLOOKUP($B31,'WSW2025'!$R$13:$V$334,5,FALSE()),0)</f>
        <v>0</v>
      </c>
      <c r="P31" s="35">
        <f>IFERROR(VLOOKUP(B31,'BESCHUT WERK 2025'!$K$13:$O$354,5,FALSE()),0)</f>
        <v>32458.566518819927</v>
      </c>
      <c r="Q31" s="35">
        <f>IFERROR(VLOOKUP(B31,'SOCIALE INFRASTRUCTUUR 2025'!$K$13:$O$354,5,FALSE()),0)</f>
        <v>4697.2820427689667</v>
      </c>
      <c r="S31" s="34">
        <f t="shared" si="3"/>
        <v>39589.661034023804</v>
      </c>
      <c r="T31" s="35">
        <f>IFERROR(VLOOKUP($B31,'WSW2025'!$R$13:$W$334,6,FALSE()),0)</f>
        <v>0</v>
      </c>
      <c r="U31" s="35">
        <f>IFERROR(VLOOKUP(B31,'BESCHUT WERK 2025'!$K$13:$P$354,6,FALSE()),0)</f>
        <v>34560.089478253612</v>
      </c>
      <c r="V31" s="35">
        <f>IFERROR(VLOOKUP(B31,'SOCIALE INFRASTRUCTUUR 2025'!$K$13:$P$354,6,FALSE()),0)</f>
        <v>5029.5715557701888</v>
      </c>
      <c r="X31" s="34">
        <f t="shared" si="4"/>
        <v>42048.388328690693</v>
      </c>
      <c r="Y31" s="35">
        <f>IFERROR(VLOOKUP($B31,'WSW2025'!$R$13:$X$334,7,FALSE()),0)</f>
        <v>0</v>
      </c>
      <c r="Z31" s="35">
        <f>IFERROR(VLOOKUP(B31,'BESCHUT WERK 2025'!$K$13:$Q$354,7,FALSE()),0)</f>
        <v>36685.916059098308</v>
      </c>
      <c r="AA31" s="35">
        <f>IFERROR(VLOOKUP(B31,'SOCIALE INFRASTRUCTUUR 2025'!$K$13:$Q$354,7,FALSE()),0)</f>
        <v>5362.472269592382</v>
      </c>
      <c r="AC31" s="34">
        <f t="shared" si="5"/>
        <v>44859.701025354741</v>
      </c>
      <c r="AD31" s="35">
        <f>IFERROR(VLOOKUP($B31,'WSW2025'!$R$13:$Y$334,8,FALSE()),0)</f>
        <v>0</v>
      </c>
      <c r="AE31" s="35">
        <f>IFERROR(VLOOKUP(B31,'BESCHUT WERK 2025'!$K$13:$R$354,8,FALSE()),0)</f>
        <v>39135.39786974754</v>
      </c>
      <c r="AF31" s="35">
        <f>IFERROR(VLOOKUP(B31,'SOCIALE INFRASTRUCTUUR 2025'!$K$13:$R$354,8,FALSE()),0)</f>
        <v>5724.3031556072019</v>
      </c>
    </row>
    <row r="32" spans="2:32">
      <c r="B32" s="32">
        <v>308</v>
      </c>
      <c r="C32" s="33" t="s">
        <v>43</v>
      </c>
      <c r="D32" s="34">
        <f t="shared" si="0"/>
        <v>929763.28102420468</v>
      </c>
      <c r="E32" s="35">
        <f>IFERROR(VLOOKUP($B32,'WSW2025'!$R$13:$T$334,3,FALSE()),0)</f>
        <v>844119.81765361188</v>
      </c>
      <c r="F32" s="35">
        <f>IFERROR(VLOOKUP(B32,'BESCHUT WERK 2025'!$K$13:$M$354,3,FALSE()),0)</f>
        <v>64876.21769804549</v>
      </c>
      <c r="G32" s="35">
        <f>IFERROR(VLOOKUP(B32,'SOCIALE INFRASTRUCTUUR 2025'!$K$13:$M$354,3,FALSE()),0)</f>
        <v>20767.245672547273</v>
      </c>
      <c r="H32" s="31"/>
      <c r="I32" s="34">
        <f t="shared" si="1"/>
        <v>895892.24464835075</v>
      </c>
      <c r="J32" s="35">
        <f>IFERROR(VLOOKUP($B32,'WSW2025'!$R$13:$U$334,4,FALSE()),0)</f>
        <v>803652.20503980771</v>
      </c>
      <c r="K32" s="35">
        <f>IFERROR(VLOOKUP(B32,'BESCHUT WERK 2025'!$K$13:$N$354,4,FALSE()),0)</f>
        <v>69766.313698155631</v>
      </c>
      <c r="L32" s="35">
        <f>IFERROR(VLOOKUP(B32,'SOCIALE INFRASTRUCTUUR 2025'!$K$13:$N$354,4,FALSE()),0)</f>
        <v>22473.725910387395</v>
      </c>
      <c r="N32" s="34">
        <f t="shared" si="2"/>
        <v>874242.41276957165</v>
      </c>
      <c r="O32" s="35">
        <f>IFERROR(VLOOKUP($B32,'WSW2025'!$R$13:$V$334,5,FALSE()),0)</f>
        <v>775405.4059264753</v>
      </c>
      <c r="P32" s="35">
        <f>IFERROR(VLOOKUP(B32,'BESCHUT WERK 2025'!$K$13:$O$354,5,FALSE()),0)</f>
        <v>74654.70299328574</v>
      </c>
      <c r="Q32" s="35">
        <f>IFERROR(VLOOKUP(B32,'SOCIALE INFRASTRUCTUUR 2025'!$K$13:$O$354,5,FALSE()),0)</f>
        <v>24182.303849810603</v>
      </c>
      <c r="S32" s="34">
        <f t="shared" si="3"/>
        <v>770745.68883164087</v>
      </c>
      <c r="T32" s="35">
        <f>IFERROR(VLOOKUP($B32,'WSW2025'!$R$13:$W$334,6,FALSE()),0)</f>
        <v>665364.5035408407</v>
      </c>
      <c r="U32" s="35">
        <f>IFERROR(VLOOKUP(B32,'BESCHUT WERK 2025'!$K$13:$P$354,6,FALSE()),0)</f>
        <v>79488.205799983276</v>
      </c>
      <c r="V32" s="35">
        <f>IFERROR(VLOOKUP(B32,'SOCIALE INFRASTRUCTUUR 2025'!$K$13:$P$354,6,FALSE()),0)</f>
        <v>25892.979490816899</v>
      </c>
      <c r="X32" s="34">
        <f t="shared" si="4"/>
        <v>780549.71312454902</v>
      </c>
      <c r="Y32" s="35">
        <f>IFERROR(VLOOKUP($B32,'WSW2025'!$R$13:$X$334,7,FALSE()),0)</f>
        <v>668565.30450442515</v>
      </c>
      <c r="Z32" s="35">
        <f>IFERROR(VLOOKUP(B32,'BESCHUT WERK 2025'!$K$13:$Q$354,7,FALSE()),0)</f>
        <v>84377.606935926058</v>
      </c>
      <c r="AA32" s="35">
        <f>IFERROR(VLOOKUP(B32,'SOCIALE INFRASTRUCTUUR 2025'!$K$13:$Q$354,7,FALSE()),0)</f>
        <v>27606.801684197821</v>
      </c>
      <c r="AC32" s="34">
        <f t="shared" si="5"/>
        <v>719550.37481722212</v>
      </c>
      <c r="AD32" s="35">
        <f>IFERROR(VLOOKUP($B32,'WSW2025'!$R$13:$Y$334,8,FALSE()),0)</f>
        <v>600069.39902682486</v>
      </c>
      <c r="AE32" s="35">
        <f>IFERROR(VLOOKUP(B32,'BESCHUT WERK 2025'!$K$13:$R$354,8,FALSE()),0)</f>
        <v>90011.41510041937</v>
      </c>
      <c r="AF32" s="35">
        <f>IFERROR(VLOOKUP(B32,'SOCIALE INFRASTRUCTUUR 2025'!$K$13:$R$354,8,FALSE()),0)</f>
        <v>29469.560689977818</v>
      </c>
    </row>
    <row r="33" spans="2:32">
      <c r="B33" s="32">
        <v>489</v>
      </c>
      <c r="C33" s="33" t="s">
        <v>44</v>
      </c>
      <c r="D33" s="34">
        <f t="shared" si="0"/>
        <v>204053.58935279283</v>
      </c>
      <c r="E33" s="35">
        <f>IFERROR(VLOOKUP($B33,'WSW2025'!$R$13:$T$334,3,FALSE()),0)</f>
        <v>0</v>
      </c>
      <c r="F33" s="35">
        <f>IFERROR(VLOOKUP(B33,'BESCHUT WERK 2025'!$K$13:$M$354,3,FALSE()),0)</f>
        <v>169242.30703837905</v>
      </c>
      <c r="G33" s="35">
        <f>IFERROR(VLOOKUP(B33,'SOCIALE INFRASTRUCTUUR 2025'!$K$13:$M$354,3,FALSE()),0)</f>
        <v>34811.282314413773</v>
      </c>
      <c r="H33" s="31"/>
      <c r="I33" s="34">
        <f t="shared" si="1"/>
        <v>219670.86437171826</v>
      </c>
      <c r="J33" s="35">
        <f>IFERROR(VLOOKUP($B33,'WSW2025'!$R$13:$U$334,4,FALSE()),0)</f>
        <v>0</v>
      </c>
      <c r="K33" s="35">
        <f>IFERROR(VLOOKUP(B33,'BESCHUT WERK 2025'!$K$13:$N$354,4,FALSE()),0)</f>
        <v>181999.07921257967</v>
      </c>
      <c r="L33" s="35">
        <f>IFERROR(VLOOKUP(B33,'SOCIALE INFRASTRUCTUUR 2025'!$K$13:$N$354,4,FALSE()),0)</f>
        <v>37671.785159138584</v>
      </c>
      <c r="N33" s="34">
        <f t="shared" si="2"/>
        <v>235287.20340792584</v>
      </c>
      <c r="O33" s="35">
        <f>IFERROR(VLOOKUP($B33,'WSW2025'!$R$13:$V$334,5,FALSE()),0)</f>
        <v>0</v>
      </c>
      <c r="P33" s="35">
        <f>IFERROR(VLOOKUP(B33,'BESCHUT WERK 2025'!$K$13:$O$354,5,FALSE()),0)</f>
        <v>194751.39911291958</v>
      </c>
      <c r="Q33" s="35">
        <f>IFERROR(VLOOKUP(B33,'SOCIALE INFRASTRUCTUUR 2025'!$K$13:$O$354,5,FALSE()),0)</f>
        <v>40535.804295006259</v>
      </c>
      <c r="S33" s="34">
        <f t="shared" si="3"/>
        <v>250763.87659153808</v>
      </c>
      <c r="T33" s="35">
        <f>IFERROR(VLOOKUP($B33,'WSW2025'!$R$13:$W$334,6,FALSE()),0)</f>
        <v>0</v>
      </c>
      <c r="U33" s="35">
        <f>IFERROR(VLOOKUP(B33,'BESCHUT WERK 2025'!$K$13:$P$354,6,FALSE()),0)</f>
        <v>207360.53686952128</v>
      </c>
      <c r="V33" s="35">
        <f>IFERROR(VLOOKUP(B33,'SOCIALE INFRASTRUCTUUR 2025'!$K$13:$P$354,6,FALSE()),0)</f>
        <v>43403.339722016812</v>
      </c>
      <c r="X33" s="34">
        <f t="shared" si="4"/>
        <v>266391.6459403304</v>
      </c>
      <c r="Y33" s="35">
        <f>IFERROR(VLOOKUP($B33,'WSW2025'!$R$13:$X$334,7,FALSE()),0)</f>
        <v>0</v>
      </c>
      <c r="Z33" s="35">
        <f>IFERROR(VLOOKUP(B33,'BESCHUT WERK 2025'!$K$13:$Q$354,7,FALSE()),0)</f>
        <v>220115.49635458871</v>
      </c>
      <c r="AA33" s="35">
        <f>IFERROR(VLOOKUP(B33,'SOCIALE INFRASTRUCTUUR 2025'!$K$13:$Q$354,7,FALSE()),0)</f>
        <v>46276.149585741667</v>
      </c>
      <c r="AC33" s="34">
        <f t="shared" si="5"/>
        <v>284211.00333909428</v>
      </c>
      <c r="AD33" s="35">
        <f>IFERROR(VLOOKUP($B33,'WSW2025'!$R$13:$Y$334,8,FALSE()),0)</f>
        <v>0</v>
      </c>
      <c r="AE33" s="35">
        <f>IFERROR(VLOOKUP(B33,'BESCHUT WERK 2025'!$K$13:$R$354,8,FALSE()),0)</f>
        <v>234812.38721848401</v>
      </c>
      <c r="AF33" s="35">
        <f>IFERROR(VLOOKUP(B33,'SOCIALE INFRASTRUCTUUR 2025'!$K$13:$R$354,8,FALSE()),0)</f>
        <v>49398.616120610292</v>
      </c>
    </row>
    <row r="34" spans="2:32">
      <c r="B34" s="32">
        <v>203</v>
      </c>
      <c r="C34" s="33" t="s">
        <v>45</v>
      </c>
      <c r="D34" s="34">
        <f t="shared" si="0"/>
        <v>2938233.7592969555</v>
      </c>
      <c r="E34" s="35">
        <f>IFERROR(VLOOKUP($B34,'WSW2025'!$R$13:$T$334,3,FALSE()),0)</f>
        <v>2651787.6424861629</v>
      </c>
      <c r="F34" s="35">
        <f>IFERROR(VLOOKUP(B34,'BESCHUT WERK 2025'!$K$13:$M$354,3,FALSE()),0)</f>
        <v>228477.11450181174</v>
      </c>
      <c r="G34" s="35">
        <f>IFERROR(VLOOKUP(B34,'SOCIALE INFRASTRUCTUUR 2025'!$K$13:$M$354,3,FALSE()),0)</f>
        <v>57969.002308980882</v>
      </c>
      <c r="H34" s="31"/>
      <c r="I34" s="34">
        <f t="shared" si="1"/>
        <v>2690579.0514742523</v>
      </c>
      <c r="J34" s="35">
        <f>IFERROR(VLOOKUP($B34,'WSW2025'!$R$13:$U$334,4,FALSE()),0)</f>
        <v>2382147.8797658286</v>
      </c>
      <c r="K34" s="35">
        <f>IFERROR(VLOOKUP(B34,'BESCHUT WERK 2025'!$K$13:$N$354,4,FALSE()),0)</f>
        <v>245698.75693698283</v>
      </c>
      <c r="L34" s="35">
        <f>IFERROR(VLOOKUP(B34,'SOCIALE INFRASTRUCTUUR 2025'!$K$13:$N$354,4,FALSE()),0)</f>
        <v>62732.414771441072</v>
      </c>
      <c r="N34" s="34">
        <f t="shared" si="2"/>
        <v>2586145.9725233805</v>
      </c>
      <c r="O34" s="35">
        <f>IFERROR(VLOOKUP($B34,'WSW2025'!$R$13:$V$334,5,FALSE()),0)</f>
        <v>2255729.9010322606</v>
      </c>
      <c r="P34" s="35">
        <f>IFERROR(VLOOKUP(B34,'BESCHUT WERK 2025'!$K$13:$O$354,5,FALSE()),0)</f>
        <v>262914.38880243967</v>
      </c>
      <c r="Q34" s="35">
        <f>IFERROR(VLOOKUP(B34,'SOCIALE INFRASTRUCTUUR 2025'!$K$13:$O$354,5,FALSE()),0)</f>
        <v>67501.682688679954</v>
      </c>
      <c r="S34" s="34">
        <f t="shared" si="3"/>
        <v>2423794.5133868144</v>
      </c>
      <c r="T34" s="35">
        <f>IFERROR(VLOOKUP($B34,'WSW2025'!$R$13:$W$334,6,FALSE()),0)</f>
        <v>2071580.9825522637</v>
      </c>
      <c r="U34" s="35">
        <f>IFERROR(VLOOKUP(B34,'BESCHUT WERK 2025'!$K$13:$P$354,6,FALSE()),0)</f>
        <v>279936.72477385344</v>
      </c>
      <c r="V34" s="35">
        <f>IFERROR(VLOOKUP(B34,'SOCIALE INFRASTRUCTUUR 2025'!$K$13:$P$354,6,FALSE()),0)</f>
        <v>72276.80606069752</v>
      </c>
      <c r="X34" s="34">
        <f t="shared" si="4"/>
        <v>2346961.2688947325</v>
      </c>
      <c r="Y34" s="35">
        <f>IFERROR(VLOOKUP($B34,'WSW2025'!$R$13:$X$334,7,FALSE()),0)</f>
        <v>1972744.6362011537</v>
      </c>
      <c r="Z34" s="35">
        <f>IFERROR(VLOOKUP(B34,'BESCHUT WERK 2025'!$K$13:$Q$354,7,FALSE()),0)</f>
        <v>297155.92007869534</v>
      </c>
      <c r="AA34" s="35">
        <f>IFERROR(VLOOKUP(B34,'SOCIALE INFRASTRUCTUUR 2025'!$K$13:$Q$354,7,FALSE()),0)</f>
        <v>77060.712614883116</v>
      </c>
      <c r="AC34" s="34">
        <f t="shared" si="5"/>
        <v>2271152.6608482986</v>
      </c>
      <c r="AD34" s="35">
        <f>IFERROR(VLOOKUP($B34,'WSW2025'!$R$13:$Y$334,8,FALSE()),0)</f>
        <v>1871895.5816449902</v>
      </c>
      <c r="AE34" s="35">
        <f>IFERROR(VLOOKUP(B34,'BESCHUT WERK 2025'!$K$13:$R$354,8,FALSE()),0)</f>
        <v>316996.72274495312</v>
      </c>
      <c r="AF34" s="35">
        <f>IFERROR(VLOOKUP(B34,'SOCIALE INFRASTRUCTUUR 2025'!$K$13:$R$354,8,FALSE()),0)</f>
        <v>82260.356458355338</v>
      </c>
    </row>
    <row r="35" spans="2:32">
      <c r="B35" s="32">
        <v>888</v>
      </c>
      <c r="C35" s="33" t="s">
        <v>46</v>
      </c>
      <c r="D35" s="34">
        <f t="shared" si="0"/>
        <v>1379936.3897402459</v>
      </c>
      <c r="E35" s="35">
        <f>IFERROR(VLOOKUP($B35,'WSW2025'!$R$13:$T$334,3,FALSE()),0)</f>
        <v>1293002.2339837938</v>
      </c>
      <c r="F35" s="35">
        <f>IFERROR(VLOOKUP(B35,'BESCHUT WERK 2025'!$K$13:$M$354,3,FALSE()),0)</f>
        <v>73338.333049964305</v>
      </c>
      <c r="G35" s="35">
        <f>IFERROR(VLOOKUP(B35,'SOCIALE INFRASTRUCTUUR 2025'!$K$13:$M$354,3,FALSE()),0)</f>
        <v>13595.822706487783</v>
      </c>
      <c r="H35" s="31"/>
      <c r="I35" s="34">
        <f t="shared" si="1"/>
        <v>1262095.3259446723</v>
      </c>
      <c r="J35" s="35">
        <f>IFERROR(VLOOKUP($B35,'WSW2025'!$R$13:$U$334,4,FALSE()),0)</f>
        <v>1168516.0434812456</v>
      </c>
      <c r="K35" s="35">
        <f>IFERROR(VLOOKUP(B35,'BESCHUT WERK 2025'!$K$13:$N$354,4,FALSE()),0)</f>
        <v>78866.267658784607</v>
      </c>
      <c r="L35" s="35">
        <f>IFERROR(VLOOKUP(B35,'SOCIALE INFRASTRUCTUUR 2025'!$K$13:$N$354,4,FALSE()),0)</f>
        <v>14713.014804642107</v>
      </c>
      <c r="N35" s="34">
        <f t="shared" si="2"/>
        <v>1222861.6219164373</v>
      </c>
      <c r="O35" s="35">
        <f>IFERROR(VLOOKUP($B35,'WSW2025'!$R$13:$V$334,5,FALSE()),0)</f>
        <v>1122637.7687492843</v>
      </c>
      <c r="P35" s="35">
        <f>IFERROR(VLOOKUP(B35,'BESCHUT WERK 2025'!$K$13:$O$354,5,FALSE()),0)</f>
        <v>84392.272948931655</v>
      </c>
      <c r="Q35" s="35">
        <f>IFERROR(VLOOKUP(B35,'SOCIALE INFRASTRUCTUUR 2025'!$K$13:$O$354,5,FALSE()),0)</f>
        <v>15831.580218221328</v>
      </c>
      <c r="S35" s="34">
        <f t="shared" si="3"/>
        <v>1109167.7886668516</v>
      </c>
      <c r="T35" s="35">
        <f>IFERROR(VLOOKUP($B35,'WSW2025'!$R$13:$W$334,6,FALSE()),0)</f>
        <v>1002360.0370761668</v>
      </c>
      <c r="U35" s="35">
        <f>IFERROR(VLOOKUP(B35,'BESCHUT WERK 2025'!$K$13:$P$354,6,FALSE()),0)</f>
        <v>89856.232643459181</v>
      </c>
      <c r="V35" s="35">
        <f>IFERROR(VLOOKUP(B35,'SOCIALE INFRASTRUCTUUR 2025'!$K$13:$P$354,6,FALSE()),0)</f>
        <v>16951.51894722545</v>
      </c>
      <c r="X35" s="34">
        <f t="shared" si="4"/>
        <v>1043761.7752880303</v>
      </c>
      <c r="Y35" s="35">
        <f>IFERROR(VLOOKUP($B35,'WSW2025'!$R$13:$X$334,7,FALSE()),0)</f>
        <v>930304.8758850079</v>
      </c>
      <c r="Z35" s="35">
        <f>IFERROR(VLOOKUP(B35,'BESCHUT WERK 2025'!$K$13:$Q$354,7,FALSE()),0)</f>
        <v>95383.3817536555</v>
      </c>
      <c r="AA35" s="35">
        <f>IFERROR(VLOOKUP(B35,'SOCIALE INFRASTRUCTUUR 2025'!$K$13:$Q$354,7,FALSE()),0)</f>
        <v>18073.517649366917</v>
      </c>
      <c r="AC35" s="34">
        <f t="shared" si="5"/>
        <v>940889.38784466172</v>
      </c>
      <c r="AD35" s="35">
        <f>IFERROR(VLOOKUP($B35,'WSW2025'!$R$13:$Y$334,8,FALSE()),0)</f>
        <v>819844.33163664211</v>
      </c>
      <c r="AE35" s="35">
        <f>IFERROR(VLOOKUP(B35,'BESCHUT WERK 2025'!$K$13:$R$354,8,FALSE()),0)</f>
        <v>101752.03446134349</v>
      </c>
      <c r="AF35" s="35">
        <f>IFERROR(VLOOKUP(B35,'SOCIALE INFRASTRUCTUUR 2025'!$K$13:$R$354,8,FALSE()),0)</f>
        <v>19293.021746676124</v>
      </c>
    </row>
    <row r="36" spans="2:32">
      <c r="B36" s="32">
        <v>1954</v>
      </c>
      <c r="C36" s="33" t="s">
        <v>47</v>
      </c>
      <c r="D36" s="34">
        <f t="shared" si="0"/>
        <v>5105624.7067571068</v>
      </c>
      <c r="E36" s="35">
        <f>IFERROR(VLOOKUP($B36,'WSW2025'!$R$13:$T$334,3,FALSE()),0)</f>
        <v>4889278.4306993885</v>
      </c>
      <c r="F36" s="35">
        <f>IFERROR(VLOOKUP(B36,'BESCHUT WERK 2025'!$K$13:$M$354,3,FALSE()),0)</f>
        <v>186166.53774221838</v>
      </c>
      <c r="G36" s="35">
        <f>IFERROR(VLOOKUP(B36,'SOCIALE INFRASTRUCTUUR 2025'!$K$13:$M$354,3,FALSE()),0)</f>
        <v>30179.738315500355</v>
      </c>
      <c r="H36" s="31"/>
      <c r="I36" s="34">
        <f t="shared" si="1"/>
        <v>4775089.0440948457</v>
      </c>
      <c r="J36" s="35">
        <f>IFERROR(VLOOKUP($B36,'WSW2025'!$R$13:$U$334,4,FALSE()),0)</f>
        <v>4542230.3977243295</v>
      </c>
      <c r="K36" s="35">
        <f>IFERROR(VLOOKUP(B36,'BESCHUT WERK 2025'!$K$13:$N$354,4,FALSE()),0)</f>
        <v>200198.98713383795</v>
      </c>
      <c r="L36" s="35">
        <f>IFERROR(VLOOKUP(B36,'SOCIALE INFRASTRUCTUUR 2025'!$K$13:$N$354,4,FALSE()),0)</f>
        <v>32659.65923667809</v>
      </c>
      <c r="N36" s="34">
        <f t="shared" si="2"/>
        <v>4519592.2094154777</v>
      </c>
      <c r="O36" s="35">
        <f>IFERROR(VLOOKUP($B36,'WSW2025'!$R$13:$V$334,5,FALSE()),0)</f>
        <v>4270223.0417749947</v>
      </c>
      <c r="P36" s="35">
        <f>IFERROR(VLOOKUP(B36,'BESCHUT WERK 2025'!$K$13:$O$354,5,FALSE()),0)</f>
        <v>214226.53902421103</v>
      </c>
      <c r="Q36" s="35">
        <f>IFERROR(VLOOKUP(B36,'SOCIALE INFRASTRUCTUUR 2025'!$K$13:$O$354,5,FALSE()),0)</f>
        <v>35142.628616271526</v>
      </c>
      <c r="S36" s="34">
        <f t="shared" si="3"/>
        <v>4394108.1988252662</v>
      </c>
      <c r="T36" s="35">
        <f>IFERROR(VLOOKUP($B36,'WSW2025'!$R$13:$W$334,6,FALSE()),0)</f>
        <v>4128382.9618145111</v>
      </c>
      <c r="U36" s="35">
        <f>IFERROR(VLOOKUP(B36,'BESCHUT WERK 2025'!$K$13:$P$354,6,FALSE()),0)</f>
        <v>228096.59055647484</v>
      </c>
      <c r="V36" s="35">
        <f>IFERROR(VLOOKUP(B36,'SOCIALE INFRASTRUCTUUR 2025'!$K$13:$P$354,6,FALSE()),0)</f>
        <v>37628.646454280672</v>
      </c>
      <c r="X36" s="34">
        <f t="shared" si="4"/>
        <v>4127359.7833923232</v>
      </c>
      <c r="Y36" s="35">
        <f>IFERROR(VLOOKUP($B36,'WSW2025'!$R$13:$X$334,7,FALSE()),0)</f>
        <v>3845113.5004223608</v>
      </c>
      <c r="Z36" s="35">
        <f>IFERROR(VLOOKUP(B36,'BESCHUT WERK 2025'!$K$13:$Q$354,7,FALSE()),0)</f>
        <v>242127.04599004911</v>
      </c>
      <c r="AA36" s="35">
        <f>IFERROR(VLOOKUP(B36,'SOCIALE INFRASTRUCTUUR 2025'!$K$13:$Q$354,7,FALSE()),0)</f>
        <v>40119.236979913381</v>
      </c>
      <c r="AC36" s="34">
        <f t="shared" si="5"/>
        <v>3839979.2919876846</v>
      </c>
      <c r="AD36" s="35">
        <f>IFERROR(VLOOKUP($B36,'WSW2025'!$R$13:$Y$334,8,FALSE()),0)</f>
        <v>3538859.3979942887</v>
      </c>
      <c r="AE36" s="35">
        <f>IFERROR(VLOOKUP(B36,'BESCHUT WERK 2025'!$K$13:$R$354,8,FALSE()),0)</f>
        <v>258293.6259403346</v>
      </c>
      <c r="AF36" s="35">
        <f>IFERROR(VLOOKUP(B36,'SOCIALE INFRASTRUCTUUR 2025'!$K$13:$R$354,8,FALSE()),0)</f>
        <v>42826.268053061292</v>
      </c>
    </row>
    <row r="37" spans="2:32">
      <c r="B37" s="32">
        <v>889</v>
      </c>
      <c r="C37" s="33" t="s">
        <v>48</v>
      </c>
      <c r="D37" s="34">
        <f t="shared" si="0"/>
        <v>1848344.8827965062</v>
      </c>
      <c r="E37" s="35">
        <f>IFERROR(VLOOKUP($B37,'WSW2025'!$R$13:$T$334,3,FALSE()),0)</f>
        <v>1736902.8257149623</v>
      </c>
      <c r="F37" s="35">
        <f>IFERROR(VLOOKUP(B37,'BESCHUT WERK 2025'!$K$13:$M$354,3,FALSE()),0)</f>
        <v>95903.973988414888</v>
      </c>
      <c r="G37" s="35">
        <f>IFERROR(VLOOKUP(B37,'SOCIALE INFRASTRUCTUUR 2025'!$K$13:$M$354,3,FALSE()),0)</f>
        <v>15538.083093128895</v>
      </c>
      <c r="H37" s="31"/>
      <c r="I37" s="34">
        <f t="shared" si="1"/>
        <v>1846590.0894605683</v>
      </c>
      <c r="J37" s="35">
        <f>IFERROR(VLOOKUP($B37,'WSW2025'!$R$13:$U$334,4,FALSE()),0)</f>
        <v>1726642.4038443251</v>
      </c>
      <c r="K37" s="35">
        <f>IFERROR(VLOOKUP(B37,'BESCHUT WERK 2025'!$K$13:$N$354,4,FALSE()),0)</f>
        <v>103132.81155379518</v>
      </c>
      <c r="L37" s="35">
        <f>IFERROR(VLOOKUP(B37,'SOCIALE INFRASTRUCTUUR 2025'!$K$13:$N$354,4,FALSE()),0)</f>
        <v>16814.874062448122</v>
      </c>
      <c r="N37" s="34">
        <f t="shared" si="2"/>
        <v>1719629.6580924683</v>
      </c>
      <c r="O37" s="35">
        <f>IFERROR(VLOOKUP($B37,'WSW2025'!$R$13:$V$334,5,FALSE()),0)</f>
        <v>1591177.2973933707</v>
      </c>
      <c r="P37" s="35">
        <f>IFERROR(VLOOKUP(B37,'BESCHUT WERK 2025'!$K$13:$O$354,5,FALSE()),0)</f>
        <v>110359.12616398741</v>
      </c>
      <c r="Q37" s="35">
        <f>IFERROR(VLOOKUP(B37,'SOCIALE INFRASTRUCTUUR 2025'!$K$13:$O$354,5,FALSE()),0)</f>
        <v>18093.234535110092</v>
      </c>
      <c r="S37" s="34">
        <f t="shared" si="3"/>
        <v>1706602.9843082079</v>
      </c>
      <c r="T37" s="35">
        <f>IFERROR(VLOOKUP($B37,'WSW2025'!$R$13:$W$334,6,FALSE()),0)</f>
        <v>1569725.515571031</v>
      </c>
      <c r="U37" s="35">
        <f>IFERROR(VLOOKUP(B37,'BESCHUT WERK 2025'!$K$13:$P$354,6,FALSE()),0)</f>
        <v>117504.30422606214</v>
      </c>
      <c r="V37" s="35">
        <f>IFERROR(VLOOKUP(B37,'SOCIALE INFRASTRUCTUUR 2025'!$K$13:$P$354,6,FALSE()),0)</f>
        <v>19373.164511114799</v>
      </c>
      <c r="X37" s="34">
        <f t="shared" si="4"/>
        <v>1670548.1255760754</v>
      </c>
      <c r="Y37" s="35">
        <f>IFERROR(VLOOKUP($B37,'WSW2025'!$R$13:$X$334,7,FALSE()),0)</f>
        <v>1525160.5622330077</v>
      </c>
      <c r="Z37" s="35">
        <f>IFERROR(VLOOKUP(B37,'BESCHUT WERK 2025'!$K$13:$Q$354,7,FALSE()),0)</f>
        <v>124732.11460093419</v>
      </c>
      <c r="AA37" s="35">
        <f>IFERROR(VLOOKUP(B37,'SOCIALE INFRASTRUCTUUR 2025'!$K$13:$Q$354,7,FALSE()),0)</f>
        <v>20655.44874213362</v>
      </c>
      <c r="AC37" s="34">
        <f t="shared" si="5"/>
        <v>1616306.6234579049</v>
      </c>
      <c r="AD37" s="35">
        <f>IFERROR(VLOOKUP($B37,'WSW2025'!$R$13:$Y$334,8,FALSE()),0)</f>
        <v>1461197.1029902764</v>
      </c>
      <c r="AE37" s="35">
        <f>IFERROR(VLOOKUP(B37,'BESCHUT WERK 2025'!$K$13:$R$354,8,FALSE()),0)</f>
        <v>133060.35275714155</v>
      </c>
      <c r="AF37" s="35">
        <f>IFERROR(VLOOKUP(B37,'SOCIALE INFRASTRUCTUUR 2025'!$K$13:$R$354,8,FALSE()),0)</f>
        <v>22049.167710487</v>
      </c>
    </row>
    <row r="38" spans="2:32">
      <c r="B38" s="32">
        <v>1945</v>
      </c>
      <c r="C38" s="33" t="s">
        <v>49</v>
      </c>
      <c r="D38" s="34">
        <f t="shared" si="0"/>
        <v>4036756.6144541516</v>
      </c>
      <c r="E38" s="35">
        <f>IFERROR(VLOOKUP($B38,'WSW2025'!$R$13:$T$334,3,FALSE()),0)</f>
        <v>3736332.854037473</v>
      </c>
      <c r="F38" s="35">
        <f>IFERROR(VLOOKUP(B38,'BESCHUT WERK 2025'!$K$13:$M$354,3,FALSE()),0)</f>
        <v>262325.5759094875</v>
      </c>
      <c r="G38" s="35">
        <f>IFERROR(VLOOKUP(B38,'SOCIALE INFRASTRUCTUUR 2025'!$K$13:$M$354,3,FALSE()),0)</f>
        <v>38098.184507191043</v>
      </c>
      <c r="H38" s="31"/>
      <c r="I38" s="34">
        <f t="shared" si="1"/>
        <v>3819817.432839619</v>
      </c>
      <c r="J38" s="35">
        <f>IFERROR(VLOOKUP($B38,'WSW2025'!$R$13:$U$334,4,FALSE()),0)</f>
        <v>3496490.0823108493</v>
      </c>
      <c r="K38" s="35">
        <f>IFERROR(VLOOKUP(B38,'BESCHUT WERK 2025'!$K$13:$N$354,4,FALSE()),0)</f>
        <v>282098.57277949783</v>
      </c>
      <c r="L38" s="35">
        <f>IFERROR(VLOOKUP(B38,'SOCIALE INFRASTRUCTUUR 2025'!$K$13:$N$354,4,FALSE()),0)</f>
        <v>41228.777749271838</v>
      </c>
      <c r="N38" s="34">
        <f t="shared" si="2"/>
        <v>3644433.2876176387</v>
      </c>
      <c r="O38" s="35">
        <f>IFERROR(VLOOKUP($B38,'WSW2025'!$R$13:$V$334,5,FALSE()),0)</f>
        <v>3298205.3996997965</v>
      </c>
      <c r="P38" s="35">
        <f>IFERROR(VLOOKUP(B38,'BESCHUT WERK 2025'!$K$13:$O$354,5,FALSE()),0)</f>
        <v>301864.66862502421</v>
      </c>
      <c r="Q38" s="35">
        <f>IFERROR(VLOOKUP(B38,'SOCIALE INFRASTRUCTUUR 2025'!$K$13:$O$354,5,FALSE()),0)</f>
        <v>44363.219292818016</v>
      </c>
      <c r="S38" s="34">
        <f t="shared" si="3"/>
        <v>3514774.1975369728</v>
      </c>
      <c r="T38" s="35">
        <f>IFERROR(VLOOKUP($B38,'WSW2025'!$R$13:$W$334,6,FALSE()),0)</f>
        <v>3145863.856251386</v>
      </c>
      <c r="U38" s="35">
        <f>IFERROR(VLOOKUP(B38,'BESCHUT WERK 2025'!$K$13:$P$354,6,FALSE()),0)</f>
        <v>321408.832147757</v>
      </c>
      <c r="V38" s="35">
        <f>IFERROR(VLOOKUP(B38,'SOCIALE INFRASTRUCTUUR 2025'!$K$13:$P$354,6,FALSE()),0)</f>
        <v>47501.509137829555</v>
      </c>
      <c r="X38" s="34">
        <f t="shared" si="4"/>
        <v>3302321.9375379682</v>
      </c>
      <c r="Y38" s="35">
        <f>IFERROR(VLOOKUP($B38,'WSW2025'!$R$13:$X$334,7,FALSE()),0)</f>
        <v>2910497.3467533169</v>
      </c>
      <c r="Z38" s="35">
        <f>IFERROR(VLOOKUP(B38,'BESCHUT WERK 2025'!$K$13:$Q$354,7,FALSE()),0)</f>
        <v>341179.01934961235</v>
      </c>
      <c r="AA38" s="35">
        <f>IFERROR(VLOOKUP(B38,'SOCIALE INFRASTRUCTUUR 2025'!$K$13:$Q$354,7,FALSE()),0)</f>
        <v>50645.571435039164</v>
      </c>
      <c r="AC38" s="34">
        <f t="shared" si="5"/>
        <v>3103165.6233769325</v>
      </c>
      <c r="AD38" s="35">
        <f>IFERROR(VLOOKUP($B38,'WSW2025'!$R$13:$Y$334,8,FALSE()),0)</f>
        <v>2685143.5600519921</v>
      </c>
      <c r="AE38" s="35">
        <f>IFERROR(VLOOKUP(B38,'BESCHUT WERK 2025'!$K$13:$R$354,8,FALSE()),0)</f>
        <v>363959.20018865034</v>
      </c>
      <c r="AF38" s="35">
        <f>IFERROR(VLOOKUP(B38,'SOCIALE INFRASTRUCTUUR 2025'!$K$13:$R$354,8,FALSE()),0)</f>
        <v>54062.863136290238</v>
      </c>
    </row>
    <row r="39" spans="2:32">
      <c r="B39" s="32">
        <v>1724</v>
      </c>
      <c r="C39" s="33" t="s">
        <v>50</v>
      </c>
      <c r="D39" s="34">
        <f t="shared" si="0"/>
        <v>2376399.2975842981</v>
      </c>
      <c r="E39" s="35">
        <f>IFERROR(VLOOKUP($B39,'WSW2025'!$R$13:$T$334,3,FALSE()),0)</f>
        <v>2227074.8536766702</v>
      </c>
      <c r="F39" s="35">
        <f>IFERROR(VLOOKUP(B39,'BESCHUT WERK 2025'!$K$13:$M$354,3,FALSE()),0)</f>
        <v>129752.43539609083</v>
      </c>
      <c r="G39" s="35">
        <f>IFERROR(VLOOKUP(B39,'SOCIALE INFRASTRUCTUUR 2025'!$K$13:$M$354,3,FALSE()),0)</f>
        <v>19572.008511537359</v>
      </c>
      <c r="H39" s="31"/>
      <c r="I39" s="34">
        <f t="shared" si="1"/>
        <v>2259284.8136720243</v>
      </c>
      <c r="J39" s="35">
        <f>IFERROR(VLOOKUP($B39,'WSW2025'!$R$13:$U$334,4,FALSE()),0)</f>
        <v>2098571.9122162834</v>
      </c>
      <c r="K39" s="35">
        <f>IFERROR(VLOOKUP(B39,'BESCHUT WERK 2025'!$K$13:$N$354,4,FALSE()),0)</f>
        <v>139532.62739631112</v>
      </c>
      <c r="L39" s="35">
        <f>IFERROR(VLOOKUP(B39,'SOCIALE INFRASTRUCTUUR 2025'!$K$13:$N$354,4,FALSE()),0)</f>
        <v>21180.274059429845</v>
      </c>
      <c r="N39" s="34">
        <f t="shared" si="2"/>
        <v>2208949.2638622089</v>
      </c>
      <c r="O39" s="35">
        <f>IFERROR(VLOOKUP($B39,'WSW2025'!$R$13:$V$334,5,FALSE()),0)</f>
        <v>2036849.3412977587</v>
      </c>
      <c r="P39" s="35">
        <f>IFERROR(VLOOKUP(B39,'BESCHUT WERK 2025'!$K$13:$O$354,5,FALSE()),0)</f>
        <v>149309.40598657116</v>
      </c>
      <c r="Q39" s="35">
        <f>IFERROR(VLOOKUP(B39,'SOCIALE INFRASTRUCTUUR 2025'!$K$13:$O$354,5,FALSE()),0)</f>
        <v>22790.516577879054</v>
      </c>
      <c r="S39" s="34">
        <f t="shared" si="3"/>
        <v>2159605.8014077037</v>
      </c>
      <c r="T39" s="35">
        <f>IFERROR(VLOOKUP($B39,'WSW2025'!$R$13:$W$334,6,FALSE()),0)</f>
        <v>1976226.6537408528</v>
      </c>
      <c r="U39" s="35">
        <f>IFERROR(VLOOKUP(B39,'BESCHUT WERK 2025'!$K$13:$P$354,6,FALSE()),0)</f>
        <v>158976.41159996623</v>
      </c>
      <c r="V39" s="35">
        <f>IFERROR(VLOOKUP(B39,'SOCIALE INFRASTRUCTUUR 2025'!$K$13:$P$354,6,FALSE()),0)</f>
        <v>24402.736066884987</v>
      </c>
      <c r="X39" s="34">
        <f t="shared" si="4"/>
        <v>2143057.2612363715</v>
      </c>
      <c r="Y39" s="35">
        <f>IFERROR(VLOOKUP($B39,'WSW2025'!$R$13:$X$334,7,FALSE()),0)</f>
        <v>1948284.1263527935</v>
      </c>
      <c r="Z39" s="35">
        <f>IFERROR(VLOOKUP(B39,'BESCHUT WERK 2025'!$K$13:$Q$354,7,FALSE()),0)</f>
        <v>168755.21387185191</v>
      </c>
      <c r="AA39" s="35">
        <f>IFERROR(VLOOKUP(B39,'SOCIALE INFRASTRUCTUUR 2025'!$K$13:$Q$354,7,FALSE()),0)</f>
        <v>26017.921011725997</v>
      </c>
      <c r="AC39" s="34">
        <f t="shared" si="5"/>
        <v>1942831.1139656743</v>
      </c>
      <c r="AD39" s="35">
        <f>IFERROR(VLOOKUP($B39,'WSW2025'!$R$13:$Y$334,8,FALSE()),0)</f>
        <v>1735034.8128987418</v>
      </c>
      <c r="AE39" s="35">
        <f>IFERROR(VLOOKUP(B39,'BESCHUT WERK 2025'!$K$13:$R$354,8,FALSE()),0)</f>
        <v>180022.83020083833</v>
      </c>
      <c r="AF39" s="35">
        <f>IFERROR(VLOOKUP(B39,'SOCIALE INFRASTRUCTUUR 2025'!$K$13:$R$354,8,FALSE()),0)</f>
        <v>27773.470866094198</v>
      </c>
    </row>
    <row r="40" spans="2:32">
      <c r="B40" s="32">
        <v>893</v>
      </c>
      <c r="C40" s="33" t="s">
        <v>51</v>
      </c>
      <c r="D40" s="34">
        <f t="shared" si="0"/>
        <v>2629624.4488346772</v>
      </c>
      <c r="E40" s="35">
        <f>IFERROR(VLOOKUP($B40,'WSW2025'!$R$13:$T$334,3,FALSE()),0)</f>
        <v>2461786.2725470997</v>
      </c>
      <c r="F40" s="35">
        <f>IFERROR(VLOOKUP(B40,'BESCHUT WERK 2025'!$K$13:$M$354,3,FALSE()),0)</f>
        <v>155138.78145184697</v>
      </c>
      <c r="G40" s="35">
        <f>IFERROR(VLOOKUP(B40,'SOCIALE INFRASTRUCTUUR 2025'!$K$13:$M$354,3,FALSE()),0)</f>
        <v>12699.394835730347</v>
      </c>
      <c r="H40" s="31"/>
      <c r="I40" s="34">
        <f t="shared" si="1"/>
        <v>2521527.5050621671</v>
      </c>
      <c r="J40" s="35">
        <f>IFERROR(VLOOKUP($B40,'WSW2025'!$R$13:$U$334,4,FALSE()),0)</f>
        <v>2340952.0898675444</v>
      </c>
      <c r="K40" s="35">
        <f>IFERROR(VLOOKUP(B40,'BESCHUT WERK 2025'!$K$13:$N$354,4,FALSE()),0)</f>
        <v>166832.48927819854</v>
      </c>
      <c r="L40" s="35">
        <f>IFERROR(VLOOKUP(B40,'SOCIALE INFRASTRUCTUUR 2025'!$K$13:$N$354,4,FALSE()),0)</f>
        <v>13742.925916423948</v>
      </c>
      <c r="N40" s="34">
        <f t="shared" si="2"/>
        <v>2409135.3242194764</v>
      </c>
      <c r="O40" s="35">
        <f>IFERROR(VLOOKUP($B40,'WSW2025'!$R$13:$V$334,5,FALSE()),0)</f>
        <v>2215825.4686016953</v>
      </c>
      <c r="P40" s="35">
        <f>IFERROR(VLOOKUP(B40,'BESCHUT WERK 2025'!$K$13:$O$354,5,FALSE()),0)</f>
        <v>178522.11585350838</v>
      </c>
      <c r="Q40" s="35">
        <f>IFERROR(VLOOKUP(B40,'SOCIALE INFRASTRUCTUUR 2025'!$K$13:$O$354,5,FALSE()),0)</f>
        <v>14787.739764272672</v>
      </c>
      <c r="S40" s="34">
        <f t="shared" si="3"/>
        <v>2334043.7868226343</v>
      </c>
      <c r="T40" s="35">
        <f>IFERROR(VLOOKUP($B40,'WSW2025'!$R$13:$W$334,6,FALSE()),0)</f>
        <v>2128129.4583129645</v>
      </c>
      <c r="U40" s="35">
        <f>IFERROR(VLOOKUP(B40,'BESCHUT WERK 2025'!$K$13:$P$354,6,FALSE()),0)</f>
        <v>190080.49213039337</v>
      </c>
      <c r="V40" s="35">
        <f>IFERROR(VLOOKUP(B40,'SOCIALE INFRASTRUCTUUR 2025'!$K$13:$P$354,6,FALSE()),0)</f>
        <v>15833.836379276519</v>
      </c>
      <c r="X40" s="34">
        <f t="shared" si="4"/>
        <v>2076882.3960964601</v>
      </c>
      <c r="Y40" s="35">
        <f>IFERROR(VLOOKUP($B40,'WSW2025'!$R$13:$X$334,7,FALSE()),0)</f>
        <v>1858228.0006264064</v>
      </c>
      <c r="Z40" s="35">
        <f>IFERROR(VLOOKUP(B40,'BESCHUT WERK 2025'!$K$13:$Q$354,7,FALSE()),0)</f>
        <v>201772.53832504063</v>
      </c>
      <c r="AA40" s="35">
        <f>IFERROR(VLOOKUP(B40,'SOCIALE INFRASTRUCTUUR 2025'!$K$13:$Q$354,7,FALSE()),0)</f>
        <v>16881.857145013055</v>
      </c>
      <c r="AC40" s="34">
        <f t="shared" si="5"/>
        <v>1984953.8482530175</v>
      </c>
      <c r="AD40" s="35">
        <f>IFERROR(VLOOKUP($B40,'WSW2025'!$R$13:$Y$334,8,FALSE()),0)</f>
        <v>1751688.2055906442</v>
      </c>
      <c r="AE40" s="35">
        <f>IFERROR(VLOOKUP(B40,'BESCHUT WERK 2025'!$K$13:$R$354,8,FALSE()),0)</f>
        <v>215244.68828360987</v>
      </c>
      <c r="AF40" s="35">
        <f>IFERROR(VLOOKUP(B40,'SOCIALE INFRASTRUCTUUR 2025'!$K$13:$R$354,8,FALSE()),0)</f>
        <v>18020.954378763414</v>
      </c>
    </row>
    <row r="41" spans="2:32">
      <c r="B41" s="32">
        <v>373</v>
      </c>
      <c r="C41" s="33" t="s">
        <v>52</v>
      </c>
      <c r="D41" s="34">
        <f t="shared" si="0"/>
        <v>1414460.0113015333</v>
      </c>
      <c r="E41" s="35">
        <f>IFERROR(VLOOKUP($B41,'WSW2025'!$R$13:$T$334,3,FALSE()),0)</f>
        <v>1271524.000854149</v>
      </c>
      <c r="F41" s="35">
        <f>IFERROR(VLOOKUP(B41,'BESCHUT WERK 2025'!$K$13:$M$354,3,FALSE()),0)</f>
        <v>124111.0251614783</v>
      </c>
      <c r="G41" s="35">
        <f>IFERROR(VLOOKUP(B41,'SOCIALE INFRASTRUCTUUR 2025'!$K$13:$M$354,3,FALSE()),0)</f>
        <v>18824.985285906161</v>
      </c>
      <c r="H41" s="31"/>
      <c r="I41" s="34">
        <f t="shared" si="1"/>
        <v>1373457.9433734552</v>
      </c>
      <c r="J41" s="35">
        <f>IFERROR(VLOOKUP($B41,'WSW2025'!$R$13:$U$334,4,FALSE()),0)</f>
        <v>1219620.0852983152</v>
      </c>
      <c r="K41" s="35">
        <f>IFERROR(VLOOKUP(B41,'BESCHUT WERK 2025'!$K$13:$N$354,4,FALSE()),0)</f>
        <v>133465.99142255867</v>
      </c>
      <c r="L41" s="35">
        <f>IFERROR(VLOOKUP(B41,'SOCIALE INFRASTRUCTUUR 2025'!$K$13:$N$354,4,FALSE()),0)</f>
        <v>20371.866652581382</v>
      </c>
      <c r="N41" s="34">
        <f t="shared" si="2"/>
        <v>1316093.9050716208</v>
      </c>
      <c r="O41" s="35">
        <f>IFERROR(VLOOKUP($B41,'WSW2025'!$R$13:$V$334,5,FALSE()),0)</f>
        <v>1151355.5628558917</v>
      </c>
      <c r="P41" s="35">
        <f>IFERROR(VLOOKUP(B41,'BESCHUT WERK 2025'!$K$13:$O$354,5,FALSE()),0)</f>
        <v>142817.69268280736</v>
      </c>
      <c r="Q41" s="35">
        <f>IFERROR(VLOOKUP(B41,'SOCIALE INFRASTRUCTUUR 2025'!$K$13:$O$354,5,FALSE()),0)</f>
        <v>21920.649532921841</v>
      </c>
      <c r="S41" s="34">
        <f t="shared" si="3"/>
        <v>1329878.1971974254</v>
      </c>
      <c r="T41" s="35">
        <f>IFERROR(VLOOKUP($B41,'WSW2025'!$R$13:$W$334,6,FALSE()),0)</f>
        <v>1154342.4695661822</v>
      </c>
      <c r="U41" s="35">
        <f>IFERROR(VLOOKUP(B41,'BESCHUT WERK 2025'!$K$13:$P$354,6,FALSE()),0)</f>
        <v>152064.39370431556</v>
      </c>
      <c r="V41" s="35">
        <f>IFERROR(VLOOKUP(B41,'SOCIALE INFRASTRUCTUUR 2025'!$K$13:$P$354,6,FALSE()),0)</f>
        <v>23471.333926927546</v>
      </c>
      <c r="X41" s="34">
        <f t="shared" si="4"/>
        <v>1302276.3071158286</v>
      </c>
      <c r="Y41" s="35">
        <f>IFERROR(VLOOKUP($B41,'WSW2025'!$R$13:$X$334,7,FALSE()),0)</f>
        <v>1115833.4058643649</v>
      </c>
      <c r="Z41" s="35">
        <f>IFERROR(VLOOKUP(B41,'BESCHUT WERK 2025'!$K$13:$Q$354,7,FALSE()),0)</f>
        <v>161418.0306600325</v>
      </c>
      <c r="AA41" s="35">
        <f>IFERROR(VLOOKUP(B41,'SOCIALE INFRASTRUCTUUR 2025'!$K$13:$Q$354,7,FALSE()),0)</f>
        <v>25024.870591431118</v>
      </c>
      <c r="AC41" s="34">
        <f t="shared" si="5"/>
        <v>1233700.137090046</v>
      </c>
      <c r="AD41" s="35">
        <f>IFERROR(VLOOKUP($B41,'WSW2025'!$R$13:$Y$334,8,FALSE()),0)</f>
        <v>1034790.9717369899</v>
      </c>
      <c r="AE41" s="35">
        <f>IFERROR(VLOOKUP(B41,'BESCHUT WERK 2025'!$K$13:$R$354,8,FALSE()),0)</f>
        <v>172195.75062688906</v>
      </c>
      <c r="AF41" s="35">
        <f>IFERROR(VLOOKUP(B41,'SOCIALE INFRASTRUCTUUR 2025'!$K$13:$R$354,8,FALSE()),0)</f>
        <v>26713.414726166942</v>
      </c>
    </row>
    <row r="42" spans="2:32">
      <c r="B42" s="32">
        <v>748</v>
      </c>
      <c r="C42" s="33" t="s">
        <v>53</v>
      </c>
      <c r="D42" s="34">
        <f t="shared" si="0"/>
        <v>12597088.214256821</v>
      </c>
      <c r="E42" s="35">
        <f>IFERROR(VLOOKUP($B42,'WSW2025'!$R$13:$T$334,3,FALSE()),0)</f>
        <v>11886269.160128701</v>
      </c>
      <c r="F42" s="35">
        <f>IFERROR(VLOOKUP(B42,'BESCHUT WERK 2025'!$K$13:$M$354,3,FALSE()),0)</f>
        <v>640300.06162853597</v>
      </c>
      <c r="G42" s="35">
        <f>IFERROR(VLOOKUP(B42,'SOCIALE INFRASTRUCTUUR 2025'!$K$13:$M$354,3,FALSE()),0)</f>
        <v>70518.992499584987</v>
      </c>
      <c r="H42" s="31"/>
      <c r="I42" s="34">
        <f t="shared" si="1"/>
        <v>12249605.866176303</v>
      </c>
      <c r="J42" s="35">
        <f>IFERROR(VLOOKUP($B42,'WSW2025'!$R$13:$U$334,4,FALSE()),0)</f>
        <v>11484729.02394888</v>
      </c>
      <c r="K42" s="35">
        <f>IFERROR(VLOOKUP(B42,'BESCHUT WERK 2025'!$K$13:$N$354,4,FALSE()),0)</f>
        <v>688563.18302092806</v>
      </c>
      <c r="L42" s="35">
        <f>IFERROR(VLOOKUP(B42,'SOCIALE INFRASTRUCTUUR 2025'!$K$13:$N$354,4,FALSE()),0)</f>
        <v>76313.659206495329</v>
      </c>
      <c r="N42" s="34">
        <f t="shared" si="2"/>
        <v>11974024.88774273</v>
      </c>
      <c r="O42" s="35">
        <f>IFERROR(VLOOKUP($B42,'WSW2025'!$R$13:$V$334,5,FALSE()),0)</f>
        <v>11155099.978721559</v>
      </c>
      <c r="P42" s="35">
        <f>IFERROR(VLOOKUP(B42,'BESCHUT WERK 2025'!$K$13:$O$354,5,FALSE()),0)</f>
        <v>736809.45997721015</v>
      </c>
      <c r="Q42" s="35">
        <f>IFERROR(VLOOKUP(B42,'SOCIALE INFRASTRUCTUUR 2025'!$K$13:$O$354,5,FALSE()),0)</f>
        <v>82115.449043961184</v>
      </c>
      <c r="S42" s="34">
        <f t="shared" si="3"/>
        <v>11714715.609643988</v>
      </c>
      <c r="T42" s="35">
        <f>IFERROR(VLOOKUP($B42,'WSW2025'!$R$13:$W$334,6,FALSE()),0)</f>
        <v>10842277.216475651</v>
      </c>
      <c r="U42" s="35">
        <f>IFERROR(VLOOKUP(B42,'BESCHUT WERK 2025'!$K$13:$P$354,6,FALSE()),0)</f>
        <v>784514.03115635621</v>
      </c>
      <c r="V42" s="35">
        <f>IFERROR(VLOOKUP(B42,'SOCIALE INFRASTRUCTUUR 2025'!$K$13:$P$354,6,FALSE()),0)</f>
        <v>87924.36201198255</v>
      </c>
      <c r="X42" s="34">
        <f t="shared" si="4"/>
        <v>11427302.725774031</v>
      </c>
      <c r="Y42" s="35">
        <f>IFERROR(VLOOKUP($B42,'WSW2025'!$R$13:$X$334,7,FALSE()),0)</f>
        <v>10500788.471556662</v>
      </c>
      <c r="Z42" s="35">
        <f>IFERROR(VLOOKUP(B42,'BESCHUT WERK 2025'!$K$13:$Q$354,7,FALSE()),0)</f>
        <v>832770.29454153148</v>
      </c>
      <c r="AA42" s="35">
        <f>IFERROR(VLOOKUP(B42,'SOCIALE INFRASTRUCTUUR 2025'!$K$13:$Q$354,7,FALSE()),0)</f>
        <v>93743.959675837192</v>
      </c>
      <c r="AC42" s="34">
        <f t="shared" si="5"/>
        <v>11217382.880954353</v>
      </c>
      <c r="AD42" s="35">
        <f>IFERROR(VLOOKUP($B42,'WSW2025'!$R$13:$Y$334,8,FALSE()),0)</f>
        <v>10228940.049701951</v>
      </c>
      <c r="AE42" s="35">
        <f>IFERROR(VLOOKUP(B42,'BESCHUT WERK 2025'!$K$13:$R$354,8,FALSE()),0)</f>
        <v>888373.53164326819</v>
      </c>
      <c r="AF42" s="35">
        <f>IFERROR(VLOOKUP(B42,'SOCIALE INFRASTRUCTUUR 2025'!$K$13:$R$354,8,FALSE()),0)</f>
        <v>100069.2996091333</v>
      </c>
    </row>
    <row r="43" spans="2:32">
      <c r="B43" s="32">
        <v>1859</v>
      </c>
      <c r="C43" s="33" t="s">
        <v>54</v>
      </c>
      <c r="D43" s="34">
        <f t="shared" si="0"/>
        <v>6487733.7825758439</v>
      </c>
      <c r="E43" s="35">
        <f>IFERROR(VLOOKUP($B43,'WSW2025'!$R$13:$T$334,3,FALSE()),0)</f>
        <v>6117730.3279018374</v>
      </c>
      <c r="F43" s="35">
        <f>IFERROR(VLOOKUP(B43,'BESCHUT WERK 2025'!$K$13:$M$354,3,FALSE()),0)</f>
        <v>315918.97313830856</v>
      </c>
      <c r="G43" s="35">
        <f>IFERROR(VLOOKUP(B43,'SOCIALE INFRASTRUCTUUR 2025'!$K$13:$M$354,3,FALSE()),0)</f>
        <v>54084.481535698658</v>
      </c>
      <c r="H43" s="31"/>
      <c r="I43" s="34">
        <f t="shared" si="1"/>
        <v>6290086.5311569683</v>
      </c>
      <c r="J43" s="35">
        <f>IFERROR(VLOOKUP($B43,'WSW2025'!$R$13:$U$334,4,FALSE()),0)</f>
        <v>5891826.2203709893</v>
      </c>
      <c r="K43" s="35">
        <f>IFERROR(VLOOKUP(B43,'BESCHUT WERK 2025'!$K$13:$N$354,4,FALSE()),0)</f>
        <v>339731.61453014979</v>
      </c>
      <c r="L43" s="35">
        <f>IFERROR(VLOOKUP(B43,'SOCIALE INFRASTRUCTUUR 2025'!$K$13:$N$354,4,FALSE()),0)</f>
        <v>58528.696255829047</v>
      </c>
      <c r="N43" s="34">
        <f t="shared" si="2"/>
        <v>5997147.2425551154</v>
      </c>
      <c r="O43" s="35">
        <f>IFERROR(VLOOKUP($B43,'WSW2025'!$R$13:$V$334,5,FALSE()),0)</f>
        <v>5570632.9234894309</v>
      </c>
      <c r="P43" s="35">
        <f>IFERROR(VLOOKUP(B43,'BESCHUT WERK 2025'!$K$13:$O$354,5,FALSE()),0)</f>
        <v>363535.94501078222</v>
      </c>
      <c r="Q43" s="35">
        <f>IFERROR(VLOOKUP(B43,'SOCIALE INFRASTRUCTUUR 2025'!$K$13:$O$354,5,FALSE()),0)</f>
        <v>62978.374054902437</v>
      </c>
      <c r="S43" s="34">
        <f t="shared" si="3"/>
        <v>5781552.4977885932</v>
      </c>
      <c r="T43" s="35">
        <f>IFERROR(VLOOKUP($B43,'WSW2025'!$R$13:$W$334,6,FALSE()),0)</f>
        <v>5327045.9806992337</v>
      </c>
      <c r="U43" s="35">
        <f>IFERROR(VLOOKUP(B43,'BESCHUT WERK 2025'!$K$13:$P$354,6,FALSE()),0)</f>
        <v>387073.0021564397</v>
      </c>
      <c r="V43" s="35">
        <f>IFERROR(VLOOKUP(B43,'SOCIALE INFRASTRUCTUUR 2025'!$K$13:$P$354,6,FALSE()),0)</f>
        <v>67433.514932918828</v>
      </c>
      <c r="X43" s="34">
        <f t="shared" si="4"/>
        <v>5641127.0605466934</v>
      </c>
      <c r="Y43" s="35">
        <f>IFERROR(VLOOKUP($B43,'WSW2025'!$R$13:$X$334,7,FALSE()),0)</f>
        <v>5158347.9502554415</v>
      </c>
      <c r="Z43" s="35">
        <f>IFERROR(VLOOKUP(B43,'BESCHUT WERK 2025'!$K$13:$Q$354,7,FALSE()),0)</f>
        <v>410882.25986190198</v>
      </c>
      <c r="AA43" s="35">
        <f>IFERROR(VLOOKUP(B43,'SOCIALE INFRASTRUCTUUR 2025'!$K$13:$Q$354,7,FALSE()),0)</f>
        <v>71896.85042934971</v>
      </c>
      <c r="AC43" s="34">
        <f t="shared" si="5"/>
        <v>5321325.9965472985</v>
      </c>
      <c r="AD43" s="35">
        <f>IFERROR(VLOOKUP($B43,'WSW2025'!$R$13:$Y$334,8,FALSE()),0)</f>
        <v>4806261.4758753916</v>
      </c>
      <c r="AE43" s="35">
        <f>IFERROR(VLOOKUP(B43,'BESCHUT WERK 2025'!$K$13:$R$354,8,FALSE()),0)</f>
        <v>438316.45614117256</v>
      </c>
      <c r="AF43" s="35">
        <f>IFERROR(VLOOKUP(B43,'SOCIALE INFRASTRUCTUUR 2025'!$K$13:$R$354,8,FALSE()),0)</f>
        <v>76748.064530733594</v>
      </c>
    </row>
    <row r="44" spans="2:32">
      <c r="B44" s="32">
        <v>1721</v>
      </c>
      <c r="C44" s="33" t="s">
        <v>55</v>
      </c>
      <c r="D44" s="34">
        <f t="shared" si="0"/>
        <v>5110474.5160474144</v>
      </c>
      <c r="E44" s="35">
        <f>IFERROR(VLOOKUP($B44,'WSW2025'!$R$13:$T$334,3,FALSE()),0)</f>
        <v>4769252.2084624944</v>
      </c>
      <c r="F44" s="35">
        <f>IFERROR(VLOOKUP(B44,'BESCHUT WERK 2025'!$K$13:$M$354,3,FALSE()),0)</f>
        <v>307456.85778638959</v>
      </c>
      <c r="G44" s="35">
        <f>IFERROR(VLOOKUP(B44,'SOCIALE INFRASTRUCTUUR 2025'!$K$13:$M$354,3,FALSE()),0)</f>
        <v>33765.449798530099</v>
      </c>
      <c r="H44" s="31"/>
      <c r="I44" s="34">
        <f t="shared" si="1"/>
        <v>4829350.6074470552</v>
      </c>
      <c r="J44" s="35">
        <f>IFERROR(VLOOKUP($B44,'WSW2025'!$R$13:$U$334,4,FALSE()),0)</f>
        <v>4462178.9320879849</v>
      </c>
      <c r="K44" s="35">
        <f>IFERROR(VLOOKUP(B44,'BESCHUT WERK 2025'!$K$13:$N$354,4,FALSE()),0)</f>
        <v>330631.66056951991</v>
      </c>
      <c r="L44" s="35">
        <f>IFERROR(VLOOKUP(B44,'SOCIALE INFRASTRUCTUUR 2025'!$K$13:$N$354,4,FALSE()),0)</f>
        <v>36540.014789550733</v>
      </c>
      <c r="N44" s="34">
        <f t="shared" si="2"/>
        <v>4734340.5532308435</v>
      </c>
      <c r="O44" s="35">
        <f>IFERROR(VLOOKUP($B44,'WSW2025'!$R$13:$V$334,5,FALSE()),0)</f>
        <v>4341224.1877436414</v>
      </c>
      <c r="P44" s="35">
        <f>IFERROR(VLOOKUP(B44,'BESCHUT WERK 2025'!$K$13:$O$354,5,FALSE()),0)</f>
        <v>353798.37505513645</v>
      </c>
      <c r="Q44" s="35">
        <f>IFERROR(VLOOKUP(B44,'SOCIALE INFRASTRUCTUUR 2025'!$K$13:$O$354,5,FALSE()),0)</f>
        <v>39317.990432066159</v>
      </c>
      <c r="S44" s="34">
        <f t="shared" si="3"/>
        <v>4663735.0913998354</v>
      </c>
      <c r="T44" s="35">
        <f>IFERROR(VLOOKUP($B44,'WSW2025'!$R$13:$W$334,6,FALSE()),0)</f>
        <v>4244930.7393607944</v>
      </c>
      <c r="U44" s="35">
        <f>IFERROR(VLOOKUP(B44,'BESCHUT WERK 2025'!$K$13:$P$354,6,FALSE()),0)</f>
        <v>376704.97531296464</v>
      </c>
      <c r="V44" s="35">
        <f>IFERROR(VLOOKUP(B44,'SOCIALE INFRASTRUCTUUR 2025'!$K$13:$P$354,6,FALSE()),0)</f>
        <v>42099.376726076393</v>
      </c>
      <c r="X44" s="34">
        <f t="shared" si="4"/>
        <v>4405876.4181512753</v>
      </c>
      <c r="Y44" s="35">
        <f>IFERROR(VLOOKUP($B44,'WSW2025'!$R$13:$X$334,7,FALSE()),0)</f>
        <v>3961114.0541097755</v>
      </c>
      <c r="Z44" s="35">
        <f>IFERROR(VLOOKUP(B44,'BESCHUT WERK 2025'!$K$13:$Q$354,7,FALSE()),0)</f>
        <v>399876.48504417087</v>
      </c>
      <c r="AA44" s="35">
        <f>IFERROR(VLOOKUP(B44,'SOCIALE INFRASTRUCTUUR 2025'!$K$13:$Q$354,7,FALSE()),0)</f>
        <v>44885.878997328829</v>
      </c>
      <c r="AC44" s="34">
        <f t="shared" si="5"/>
        <v>4347779.1383034913</v>
      </c>
      <c r="AD44" s="35">
        <f>IFERROR(VLOOKUP($B44,'WSW2025'!$R$13:$Y$334,8,FALSE()),0)</f>
        <v>3873288.7639985317</v>
      </c>
      <c r="AE44" s="35">
        <f>IFERROR(VLOOKUP(B44,'BESCHUT WERK 2025'!$K$13:$R$354,8,FALSE()),0)</f>
        <v>426575.83678024728</v>
      </c>
      <c r="AF44" s="35">
        <f>IFERROR(VLOOKUP(B44,'SOCIALE INFRASTRUCTUUR 2025'!$K$13:$R$354,8,FALSE()),0)</f>
        <v>47914.537524712134</v>
      </c>
    </row>
    <row r="45" spans="2:32">
      <c r="B45" s="32">
        <v>753</v>
      </c>
      <c r="C45" s="33" t="s">
        <v>56</v>
      </c>
      <c r="D45" s="34">
        <f t="shared" si="0"/>
        <v>3869431.5376346209</v>
      </c>
      <c r="E45" s="35">
        <f>IFERROR(VLOOKUP($B45,'WSW2025'!$R$13:$T$334,3,FALSE()),0)</f>
        <v>3622822.5116522559</v>
      </c>
      <c r="F45" s="35">
        <f>IFERROR(VLOOKUP(B45,'BESCHUT WERK 2025'!$K$13:$M$354,3,FALSE()),0)</f>
        <v>220014.9991498942</v>
      </c>
      <c r="G45" s="35">
        <f>IFERROR(VLOOKUP(B45,'SOCIALE INFRASTRUCTUUR 2025'!$K$13:$M$354,3,FALSE()),0)</f>
        <v>26594.026832470608</v>
      </c>
      <c r="H45" s="31"/>
      <c r="I45" s="34">
        <f t="shared" si="1"/>
        <v>3775726.9359278893</v>
      </c>
      <c r="J45" s="35">
        <f>IFERROR(VLOOKUP($B45,'WSW2025'!$R$13:$U$334,4,FALSE()),0)</f>
        <v>3510348.8292677295</v>
      </c>
      <c r="K45" s="35">
        <f>IFERROR(VLOOKUP(B45,'BESCHUT WERK 2025'!$K$13:$N$354,4,FALSE()),0)</f>
        <v>236598.80297635446</v>
      </c>
      <c r="L45" s="35">
        <f>IFERROR(VLOOKUP(B45,'SOCIALE INFRASTRUCTUUR 2025'!$K$13:$N$354,4,FALSE()),0)</f>
        <v>28779.30368380544</v>
      </c>
      <c r="N45" s="34">
        <f t="shared" si="2"/>
        <v>3627519.4957884266</v>
      </c>
      <c r="O45" s="35">
        <f>IFERROR(VLOOKUP($B45,'WSW2025'!$R$13:$V$334,5,FALSE()),0)</f>
        <v>3343375.4101411542</v>
      </c>
      <c r="P45" s="35">
        <f>IFERROR(VLOOKUP(B45,'BESCHUT WERK 2025'!$K$13:$O$354,5,FALSE()),0)</f>
        <v>253176.81884679562</v>
      </c>
      <c r="Q45" s="35">
        <f>IFERROR(VLOOKUP(B45,'SOCIALE INFRASTRUCTUUR 2025'!$K$13:$O$354,5,FALSE()),0)</f>
        <v>30967.266800476886</v>
      </c>
      <c r="S45" s="34">
        <f t="shared" si="3"/>
        <v>3488300.8821593733</v>
      </c>
      <c r="T45" s="35">
        <f>IFERROR(VLOOKUP($B45,'WSW2025'!$R$13:$W$334,6,FALSE()),0)</f>
        <v>3185574.2680465099</v>
      </c>
      <c r="U45" s="35">
        <f>IFERROR(VLOOKUP(B45,'BESCHUT WERK 2025'!$K$13:$P$354,6,FALSE()),0)</f>
        <v>269568.69793037837</v>
      </c>
      <c r="V45" s="35">
        <f>IFERROR(VLOOKUP(B45,'SOCIALE INFRASTRUCTUUR 2025'!$K$13:$P$354,6,FALSE()),0)</f>
        <v>33157.916182484943</v>
      </c>
      <c r="X45" s="34">
        <f t="shared" si="4"/>
        <v>3504598.360469921</v>
      </c>
      <c r="Y45" s="35">
        <f>IFERROR(VLOOKUP($B45,'WSW2025'!$R$13:$X$334,7,FALSE()),0)</f>
        <v>3183095.6202464555</v>
      </c>
      <c r="Z45" s="35">
        <f>IFERROR(VLOOKUP(B45,'BESCHUT WERK 2025'!$K$13:$Q$354,7,FALSE()),0)</f>
        <v>286150.14526096801</v>
      </c>
      <c r="AA45" s="35">
        <f>IFERROR(VLOOKUP(B45,'SOCIALE INFRASTRUCTUUR 2025'!$K$13:$Q$354,7,FALSE()),0)</f>
        <v>35352.594962497926</v>
      </c>
      <c r="AC45" s="34">
        <f t="shared" si="5"/>
        <v>3422167.8695659144</v>
      </c>
      <c r="AD45" s="35">
        <f>IFERROR(VLOOKUP($B45,'WSW2025'!$R$13:$Y$334,8,FALSE()),0)</f>
        <v>3079173.7676004721</v>
      </c>
      <c r="AE45" s="35">
        <f>IFERROR(VLOOKUP(B45,'BESCHUT WERK 2025'!$K$13:$R$354,8,FALSE()),0)</f>
        <v>305256.1033840318</v>
      </c>
      <c r="AF45" s="35">
        <f>IFERROR(VLOOKUP(B45,'SOCIALE INFRASTRUCTUUR 2025'!$K$13:$R$354,8,FALSE()),0)</f>
        <v>37737.998581410437</v>
      </c>
    </row>
    <row r="46" spans="2:32">
      <c r="B46" s="32">
        <v>209</v>
      </c>
      <c r="C46" s="33" t="s">
        <v>57</v>
      </c>
      <c r="D46" s="34">
        <f t="shared" si="0"/>
        <v>2998653.4085968984</v>
      </c>
      <c r="E46" s="35">
        <f>IFERROR(VLOOKUP($B46,'WSW2025'!$R$13:$T$334,3,FALSE()),0)</f>
        <v>2792448.6652676724</v>
      </c>
      <c r="F46" s="35">
        <f>IFERROR(VLOOKUP(B46,'BESCHUT WERK 2025'!$K$13:$M$354,3,FALSE()),0)</f>
        <v>183345.83262491113</v>
      </c>
      <c r="G46" s="35">
        <f>IFERROR(VLOOKUP(B46,'SOCIALE INFRASTRUCTUUR 2025'!$K$13:$M$354,3,FALSE()),0)</f>
        <v>22858.910704314625</v>
      </c>
      <c r="H46" s="31"/>
      <c r="I46" s="34">
        <f t="shared" si="1"/>
        <v>2877594.3397796256</v>
      </c>
      <c r="J46" s="35">
        <f>IFERROR(VLOOKUP($B46,'WSW2025'!$R$13:$U$334,4,FALSE()),0)</f>
        <v>2655691.4039831017</v>
      </c>
      <c r="K46" s="35">
        <f>IFERROR(VLOOKUP(B46,'BESCHUT WERK 2025'!$K$13:$N$354,4,FALSE()),0)</f>
        <v>197165.66914696075</v>
      </c>
      <c r="L46" s="35">
        <f>IFERROR(VLOOKUP(B46,'SOCIALE INFRASTRUCTUUR 2025'!$K$13:$N$354,4,FALSE()),0)</f>
        <v>24737.266649563106</v>
      </c>
      <c r="N46" s="34">
        <f t="shared" si="2"/>
        <v>2751882.5305205188</v>
      </c>
      <c r="O46" s="35">
        <f>IFERROR(VLOOKUP($B46,'WSW2025'!$R$13:$V$334,5,FALSE()),0)</f>
        <v>2514283.9165724986</v>
      </c>
      <c r="P46" s="35">
        <f>IFERROR(VLOOKUP(B46,'BESCHUT WERK 2025'!$K$13:$O$354,5,FALSE()),0)</f>
        <v>210980.68237232912</v>
      </c>
      <c r="Q46" s="35">
        <f>IFERROR(VLOOKUP(B46,'SOCIALE INFRASTRUCTUUR 2025'!$K$13:$O$354,5,FALSE()),0)</f>
        <v>26617.931575690807</v>
      </c>
      <c r="S46" s="34">
        <f t="shared" si="3"/>
        <v>2587589.2468974511</v>
      </c>
      <c r="T46" s="35">
        <f>IFERROR(VLOOKUP($B46,'WSW2025'!$R$13:$W$334,6,FALSE()),0)</f>
        <v>2334447.7598061059</v>
      </c>
      <c r="U46" s="35">
        <f>IFERROR(VLOOKUP(B46,'BESCHUT WERK 2025'!$K$13:$P$354,6,FALSE()),0)</f>
        <v>224640.58160864748</v>
      </c>
      <c r="V46" s="35">
        <f>IFERROR(VLOOKUP(B46,'SOCIALE INFRASTRUCTUUR 2025'!$K$13:$P$354,6,FALSE()),0)</f>
        <v>28500.905482697734</v>
      </c>
      <c r="X46" s="34">
        <f t="shared" si="4"/>
        <v>2419509.0506463442</v>
      </c>
      <c r="Y46" s="35">
        <f>IFERROR(VLOOKUP($B46,'WSW2025'!$R$13:$X$334,7,FALSE()),0)</f>
        <v>2150663.2534011821</v>
      </c>
      <c r="Z46" s="35">
        <f>IFERROR(VLOOKUP(B46,'BESCHUT WERK 2025'!$K$13:$Q$354,7,FALSE()),0)</f>
        <v>238458.45438413872</v>
      </c>
      <c r="AA46" s="35">
        <f>IFERROR(VLOOKUP(B46,'SOCIALE INFRASTRUCTUUR 2025'!$K$13:$Q$354,7,FALSE()),0)</f>
        <v>30387.342861023495</v>
      </c>
      <c r="AC46" s="34">
        <f t="shared" si="5"/>
        <v>2344941.9410236701</v>
      </c>
      <c r="AD46" s="35">
        <f>IFERROR(VLOOKUP($B46,'WSW2025'!$R$13:$Y$334,8,FALSE()),0)</f>
        <v>2058124.1369885381</v>
      </c>
      <c r="AE46" s="35">
        <f>IFERROR(VLOOKUP(B46,'BESCHUT WERK 2025'!$K$13:$R$354,8,FALSE()),0)</f>
        <v>254380.08615335816</v>
      </c>
      <c r="AF46" s="35">
        <f>IFERROR(VLOOKUP(B46,'SOCIALE INFRASTRUCTUUR 2025'!$K$13:$R$354,8,FALSE()),0)</f>
        <v>32437.717881774141</v>
      </c>
    </row>
    <row r="47" spans="2:32">
      <c r="B47" s="32">
        <v>375</v>
      </c>
      <c r="C47" s="33" t="s">
        <v>58</v>
      </c>
      <c r="D47" s="34">
        <f t="shared" si="0"/>
        <v>5400440.8195078382</v>
      </c>
      <c r="E47" s="35">
        <f>IFERROR(VLOOKUP($B47,'WSW2025'!$R$13:$T$334,3,FALSE()),0)</f>
        <v>4996642.8528464334</v>
      </c>
      <c r="F47" s="35">
        <f>IFERROR(VLOOKUP(B47,'BESCHUT WERK 2025'!$K$13:$M$354,3,FALSE()),0)</f>
        <v>358229.54989790183</v>
      </c>
      <c r="G47" s="35">
        <f>IFERROR(VLOOKUP(B47,'SOCIALE INFRASTRUCTUUR 2025'!$K$13:$M$354,3,FALSE()),0)</f>
        <v>45568.41676350301</v>
      </c>
      <c r="H47" s="31"/>
      <c r="I47" s="34">
        <f t="shared" si="1"/>
        <v>5350023.5189647498</v>
      </c>
      <c r="J47" s="35">
        <f>IFERROR(VLOOKUP($B47,'WSW2025'!$R$13:$U$334,4,FALSE()),0)</f>
        <v>4915479.2828136999</v>
      </c>
      <c r="K47" s="35">
        <f>IFERROR(VLOOKUP(B47,'BESCHUT WERK 2025'!$K$13:$N$354,4,FALSE()),0)</f>
        <v>385231.38433329313</v>
      </c>
      <c r="L47" s="35">
        <f>IFERROR(VLOOKUP(B47,'SOCIALE INFRASTRUCTUUR 2025'!$K$13:$N$354,4,FALSE()),0)</f>
        <v>49312.851817756513</v>
      </c>
      <c r="N47" s="34">
        <f t="shared" si="2"/>
        <v>5202894.6450437875</v>
      </c>
      <c r="O47" s="35">
        <f>IFERROR(VLOOKUP($B47,'WSW2025'!$R$13:$V$334,5,FALSE()),0)</f>
        <v>4737608.9605123866</v>
      </c>
      <c r="P47" s="35">
        <f>IFERROR(VLOOKUP(B47,'BESCHUT WERK 2025'!$K$13:$O$354,5,FALSE()),0)</f>
        <v>412223.79478901083</v>
      </c>
      <c r="Q47" s="35">
        <f>IFERROR(VLOOKUP(B47,'SOCIALE INFRASTRUCTUUR 2025'!$K$13:$O$354,5,FALSE()),0)</f>
        <v>53061.889742390173</v>
      </c>
      <c r="S47" s="34">
        <f t="shared" si="3"/>
        <v>4977246.7330113864</v>
      </c>
      <c r="T47" s="35">
        <f>IFERROR(VLOOKUP($B47,'WSW2025'!$R$13:$W$334,6,FALSE()),0)</f>
        <v>4481518.0661001625</v>
      </c>
      <c r="U47" s="35">
        <f>IFERROR(VLOOKUP(B47,'BESCHUT WERK 2025'!$K$13:$P$354,6,FALSE()),0)</f>
        <v>438913.13637381996</v>
      </c>
      <c r="V47" s="35">
        <f>IFERROR(VLOOKUP(B47,'SOCIALE INFRASTRUCTUUR 2025'!$K$13:$P$354,6,FALSE()),0)</f>
        <v>56815.530537403982</v>
      </c>
      <c r="X47" s="34">
        <f t="shared" si="4"/>
        <v>4848385.5737752598</v>
      </c>
      <c r="Y47" s="35">
        <f>IFERROR(VLOOKUP($B47,'WSW2025'!$R$13:$X$334,7,FALSE()),0)</f>
        <v>4321898.3641867237</v>
      </c>
      <c r="Z47" s="35">
        <f>IFERROR(VLOOKUP(B47,'BESCHUT WERK 2025'!$K$13:$Q$354,7,FALSE()),0)</f>
        <v>465911.13395054819</v>
      </c>
      <c r="AA47" s="35">
        <f>IFERROR(VLOOKUP(B47,'SOCIALE INFRASTRUCTUUR 2025'!$K$13:$Q$354,7,FALSE()),0)</f>
        <v>60576.075637988019</v>
      </c>
      <c r="AC47" s="34">
        <f t="shared" si="5"/>
        <v>4746978.7880659169</v>
      </c>
      <c r="AD47" s="35">
        <f>IFERROR(VLOOKUP($B47,'WSW2025'!$R$13:$Y$334,8,FALSE()),0)</f>
        <v>4185295.8105845605</v>
      </c>
      <c r="AE47" s="35">
        <f>IFERROR(VLOOKUP(B47,'BESCHUT WERK 2025'!$K$13:$R$354,8,FALSE()),0)</f>
        <v>497019.55294579302</v>
      </c>
      <c r="AF47" s="35">
        <f>IFERROR(VLOOKUP(B47,'SOCIALE INFRASTRUCTUUR 2025'!$K$13:$R$354,8,FALSE()),0)</f>
        <v>64663.42453556283</v>
      </c>
    </row>
    <row r="48" spans="2:32">
      <c r="B48" s="32">
        <v>1728</v>
      </c>
      <c r="C48" s="33" t="s">
        <v>59</v>
      </c>
      <c r="D48" s="34">
        <f t="shared" si="0"/>
        <v>5907737.8281394737</v>
      </c>
      <c r="E48" s="35">
        <f>IFERROR(VLOOKUP($B48,'WSW2025'!$R$13:$T$334,3,FALSE()),0)</f>
        <v>5656664.6459434163</v>
      </c>
      <c r="F48" s="35">
        <f>IFERROR(VLOOKUP(B48,'BESCHUT WERK 2025'!$K$13:$M$354,3,FALSE()),0)</f>
        <v>222835.7042671986</v>
      </c>
      <c r="G48" s="35">
        <f>IFERROR(VLOOKUP(B48,'SOCIALE INFRASTRUCTUUR 2025'!$K$13:$M$354,3,FALSE()),0)</f>
        <v>28237.477928859244</v>
      </c>
      <c r="H48" s="31"/>
      <c r="I48" s="34">
        <f t="shared" si="1"/>
        <v>5779986.5366987279</v>
      </c>
      <c r="J48" s="35">
        <f>IFERROR(VLOOKUP($B48,'WSW2025'!$R$13:$U$334,4,FALSE()),0)</f>
        <v>5509796.6157566262</v>
      </c>
      <c r="K48" s="35">
        <f>IFERROR(VLOOKUP(B48,'BESCHUT WERK 2025'!$K$13:$N$354,4,FALSE()),0)</f>
        <v>239632.12096323006</v>
      </c>
      <c r="L48" s="35">
        <f>IFERROR(VLOOKUP(B48,'SOCIALE INFRASTRUCTUUR 2025'!$K$13:$N$354,4,FALSE()),0)</f>
        <v>30557.79997887207</v>
      </c>
      <c r="N48" s="34">
        <f t="shared" si="2"/>
        <v>5383691.3329032464</v>
      </c>
      <c r="O48" s="35">
        <f>IFERROR(VLOOKUP($B48,'WSW2025'!$R$13:$V$334,5,FALSE()),0)</f>
        <v>5094387.6831051884</v>
      </c>
      <c r="P48" s="35">
        <f>IFERROR(VLOOKUP(B48,'BESCHUT WERK 2025'!$K$13:$O$354,5,FALSE()),0)</f>
        <v>256422.67549867585</v>
      </c>
      <c r="Q48" s="35">
        <f>IFERROR(VLOOKUP(B48,'SOCIALE INFRASTRUCTUUR 2025'!$K$13:$O$354,5,FALSE()),0)</f>
        <v>32880.97429938276</v>
      </c>
      <c r="S48" s="34">
        <f t="shared" si="3"/>
        <v>5136727.0887149628</v>
      </c>
      <c r="T48" s="35">
        <f>IFERROR(VLOOKUP($B48,'WSW2025'!$R$13:$W$334,6,FALSE()),0)</f>
        <v>4828495.3809463698</v>
      </c>
      <c r="U48" s="35">
        <f>IFERROR(VLOOKUP(B48,'BESCHUT WERK 2025'!$K$13:$P$354,6,FALSE()),0)</f>
        <v>273024.70687820221</v>
      </c>
      <c r="V48" s="35">
        <f>IFERROR(VLOOKUP(B48,'SOCIALE INFRASTRUCTUUR 2025'!$K$13:$P$354,6,FALSE()),0)</f>
        <v>35207.000890391319</v>
      </c>
      <c r="X48" s="34">
        <f t="shared" si="4"/>
        <v>4969885.8840584103</v>
      </c>
      <c r="Y48" s="35">
        <f>IFERROR(VLOOKUP($B48,'WSW2025'!$R$13:$X$334,7,FALSE()),0)</f>
        <v>4642529.841304387</v>
      </c>
      <c r="Z48" s="35">
        <f>IFERROR(VLOOKUP(B48,'BESCHUT WERK 2025'!$K$13:$Q$354,7,FALSE()),0)</f>
        <v>289818.73686687648</v>
      </c>
      <c r="AA48" s="35">
        <f>IFERROR(VLOOKUP(B48,'SOCIALE INFRASTRUCTUUR 2025'!$K$13:$Q$354,7,FALSE()),0)</f>
        <v>37537.305887146671</v>
      </c>
      <c r="AC48" s="34">
        <f t="shared" si="5"/>
        <v>4697530.3617191138</v>
      </c>
      <c r="AD48" s="35">
        <f>IFERROR(VLOOKUP($B48,'WSW2025'!$R$13:$Y$334,8,FALSE()),0)</f>
        <v>4348290.5964588597</v>
      </c>
      <c r="AE48" s="35">
        <f>IFERROR(VLOOKUP(B48,'BESCHUT WERK 2025'!$K$13:$R$354,8,FALSE()),0)</f>
        <v>309169.64317100425</v>
      </c>
      <c r="AF48" s="35">
        <f>IFERROR(VLOOKUP(B48,'SOCIALE INFRASTRUCTUUR 2025'!$K$13:$R$354,8,FALSE()),0)</f>
        <v>40070.122089250413</v>
      </c>
    </row>
    <row r="49" spans="2:32">
      <c r="B49" s="32">
        <v>376</v>
      </c>
      <c r="C49" s="33" t="s">
        <v>60</v>
      </c>
      <c r="D49" s="34">
        <f t="shared" si="0"/>
        <v>124505.36782736455</v>
      </c>
      <c r="E49" s="35">
        <f>IFERROR(VLOOKUP($B49,'WSW2025'!$R$13:$T$334,3,FALSE()),0)</f>
        <v>107089.64208921907</v>
      </c>
      <c r="F49" s="35">
        <f>IFERROR(VLOOKUP(B49,'BESCHUT WERK 2025'!$K$13:$M$354,3,FALSE()),0)</f>
        <v>12485.372448979591</v>
      </c>
      <c r="G49" s="35">
        <f>IFERROR(VLOOKUP(B49,'SOCIALE INFRASTRUCTUUR 2025'!$K$13:$M$354,3,FALSE()),0)</f>
        <v>4930.3532891658997</v>
      </c>
      <c r="H49" s="31"/>
      <c r="I49" s="34">
        <f t="shared" si="1"/>
        <v>125188.60783937003</v>
      </c>
      <c r="J49" s="35">
        <f>IFERROR(VLOOKUP($B49,'WSW2025'!$R$13:$U$334,4,FALSE()),0)</f>
        <v>107322.25704940825</v>
      </c>
      <c r="K49" s="35">
        <f>IFERROR(VLOOKUP(B49,'BESCHUT WERK 2025'!$K$13:$N$354,4,FALSE()),0)</f>
        <v>12530.861904761896</v>
      </c>
      <c r="L49" s="35">
        <f>IFERROR(VLOOKUP(B49,'SOCIALE INFRASTRUCTUUR 2025'!$K$13:$N$354,4,FALSE()),0)</f>
        <v>5335.4888851998849</v>
      </c>
      <c r="N49" s="34">
        <f t="shared" si="2"/>
        <v>127173.91628313404</v>
      </c>
      <c r="O49" s="35">
        <f>IFERROR(VLOOKUP($B49,'WSW2025'!$R$13:$V$334,5,FALSE()),0)</f>
        <v>108449.36717888847</v>
      </c>
      <c r="P49" s="35">
        <f>IFERROR(VLOOKUP(B49,'BESCHUT WERK 2025'!$K$13:$O$354,5,FALSE()),0)</f>
        <v>12983.426607527939</v>
      </c>
      <c r="Q49" s="35">
        <f>IFERROR(VLOOKUP(B49,'SOCIALE INFRASTRUCTUUR 2025'!$K$13:$O$354,5,FALSE()),0)</f>
        <v>5741.1224967176249</v>
      </c>
      <c r="S49" s="34">
        <f t="shared" si="3"/>
        <v>116969.20479417237</v>
      </c>
      <c r="T49" s="35">
        <f>IFERROR(VLOOKUP($B49,'WSW2025'!$R$13:$W$334,6,FALSE()),0)</f>
        <v>96997.914879151838</v>
      </c>
      <c r="U49" s="35">
        <f>IFERROR(VLOOKUP(B49,'BESCHUT WERK 2025'!$K$13:$P$354,6,FALSE()),0)</f>
        <v>13824.035791301409</v>
      </c>
      <c r="V49" s="35">
        <f>IFERROR(VLOOKUP(B49,'SOCIALE INFRASTRUCTUUR 2025'!$K$13:$P$354,6,FALSE()),0)</f>
        <v>6147.254123719119</v>
      </c>
      <c r="X49" s="34">
        <f t="shared" si="4"/>
        <v>118712.58509474008</v>
      </c>
      <c r="Y49" s="35">
        <f>IFERROR(VLOOKUP($B49,'WSW2025'!$R$13:$X$334,7,FALSE()),0)</f>
        <v>97484.085897154524</v>
      </c>
      <c r="Z49" s="35">
        <f>IFERROR(VLOOKUP(B49,'BESCHUT WERK 2025'!$K$13:$Q$354,7,FALSE()),0)</f>
        <v>14674.366423639307</v>
      </c>
      <c r="AA49" s="35">
        <f>IFERROR(VLOOKUP(B49,'SOCIALE INFRASTRUCTUUR 2025'!$K$13:$Q$354,7,FALSE()),0)</f>
        <v>6554.132773946244</v>
      </c>
      <c r="AC49" s="34">
        <f t="shared" si="5"/>
        <v>120554.22930894238</v>
      </c>
      <c r="AD49" s="35">
        <f>IFERROR(VLOOKUP($B49,'WSW2025'!$R$13:$Y$334,8,FALSE()),0)</f>
        <v>97903.699637523474</v>
      </c>
      <c r="AE49" s="35">
        <f>IFERROR(VLOOKUP(B49,'BESCHUT WERK 2025'!$K$13:$R$354,8,FALSE()),0)</f>
        <v>15654.159147898994</v>
      </c>
      <c r="AF49" s="35">
        <f>IFERROR(VLOOKUP(B49,'SOCIALE INFRASTRUCTUUR 2025'!$K$13:$R$354,8,FALSE()),0)</f>
        <v>6996.3705235199131</v>
      </c>
    </row>
    <row r="50" spans="2:32">
      <c r="B50" s="32">
        <v>377</v>
      </c>
      <c r="C50" s="33" t="s">
        <v>61</v>
      </c>
      <c r="D50" s="34">
        <f t="shared" si="0"/>
        <v>985292.60846940416</v>
      </c>
      <c r="E50" s="35">
        <f>IFERROR(VLOOKUP($B50,'WSW2025'!$R$13:$T$334,3,FALSE()),0)</f>
        <v>904484.04316312796</v>
      </c>
      <c r="F50" s="35">
        <f>IFERROR(VLOOKUP(B50,'BESCHUT WERK 2025'!$K$13:$M$354,3,FALSE()),0)</f>
        <v>73338.333049964305</v>
      </c>
      <c r="G50" s="35">
        <f>IFERROR(VLOOKUP(B50,'SOCIALE INFRASTRUCTUUR 2025'!$K$13:$M$354,3,FALSE()),0)</f>
        <v>7470.2322563119687</v>
      </c>
      <c r="H50" s="31"/>
      <c r="I50" s="34">
        <f t="shared" si="1"/>
        <v>990767.60916330363</v>
      </c>
      <c r="J50" s="35">
        <f>IFERROR(VLOOKUP($B50,'WSW2025'!$R$13:$U$334,4,FALSE()),0)</f>
        <v>903817.26743603428</v>
      </c>
      <c r="K50" s="35">
        <f>IFERROR(VLOOKUP(B50,'BESCHUT WERK 2025'!$K$13:$N$354,4,FALSE()),0)</f>
        <v>78866.267658784607</v>
      </c>
      <c r="L50" s="35">
        <f>IFERROR(VLOOKUP(B50,'SOCIALE INFRASTRUCTUUR 2025'!$K$13:$N$354,4,FALSE()),0)</f>
        <v>8084.0740684846751</v>
      </c>
      <c r="N50" s="34">
        <f t="shared" si="2"/>
        <v>1001657.9185762433</v>
      </c>
      <c r="O50" s="35">
        <f>IFERROR(VLOOKUP($B50,'WSW2025'!$R$13:$V$334,5,FALSE()),0)</f>
        <v>908566.97517773951</v>
      </c>
      <c r="P50" s="35">
        <f>IFERROR(VLOOKUP(B50,'BESCHUT WERK 2025'!$K$13:$O$354,5,FALSE()),0)</f>
        <v>84392.272948931655</v>
      </c>
      <c r="Q50" s="35">
        <f>IFERROR(VLOOKUP(B50,'SOCIALE INFRASTRUCTUUR 2025'!$K$13:$O$354,5,FALSE()),0)</f>
        <v>8698.6704495721588</v>
      </c>
      <c r="S50" s="34">
        <f t="shared" si="3"/>
        <v>934343.1443258737</v>
      </c>
      <c r="T50" s="35">
        <f>IFERROR(VLOOKUP($B50,'WSW2025'!$R$13:$W$334,6,FALSE()),0)</f>
        <v>835172.89028284</v>
      </c>
      <c r="U50" s="35">
        <f>IFERROR(VLOOKUP(B50,'BESCHUT WERK 2025'!$K$13:$P$354,6,FALSE()),0)</f>
        <v>89856.232643459181</v>
      </c>
      <c r="V50" s="35">
        <f>IFERROR(VLOOKUP(B50,'SOCIALE INFRASTRUCTUUR 2025'!$K$13:$P$354,6,FALSE()),0)</f>
        <v>9314.0213995744234</v>
      </c>
      <c r="X50" s="34">
        <f t="shared" si="4"/>
        <v>909572.58019095974</v>
      </c>
      <c r="Y50" s="35">
        <f>IFERROR(VLOOKUP($B50,'WSW2025'!$R$13:$X$334,7,FALSE()),0)</f>
        <v>804258.69423435535</v>
      </c>
      <c r="Z50" s="35">
        <f>IFERROR(VLOOKUP(B50,'BESCHUT WERK 2025'!$K$13:$Q$354,7,FALSE()),0)</f>
        <v>95383.3817536555</v>
      </c>
      <c r="AA50" s="35">
        <f>IFERROR(VLOOKUP(B50,'SOCIALE INFRASTRUCTUUR 2025'!$K$13:$Q$354,7,FALSE()),0)</f>
        <v>9930.5042029488559</v>
      </c>
      <c r="AC50" s="34">
        <f t="shared" si="5"/>
        <v>823532.01665492472</v>
      </c>
      <c r="AD50" s="35">
        <f>IFERROR(VLOOKUP($B50,'WSW2025'!$R$13:$Y$334,8,FALSE()),0)</f>
        <v>711179.42079430853</v>
      </c>
      <c r="AE50" s="35">
        <f>IFERROR(VLOOKUP(B50,'BESCHUT WERK 2025'!$K$13:$R$354,8,FALSE()),0)</f>
        <v>101752.03446134349</v>
      </c>
      <c r="AF50" s="35">
        <f>IFERROR(VLOOKUP(B50,'SOCIALE INFRASTRUCTUUR 2025'!$K$13:$R$354,8,FALSE()),0)</f>
        <v>10600.561399272596</v>
      </c>
    </row>
    <row r="51" spans="2:32">
      <c r="B51" s="32">
        <v>1901</v>
      </c>
      <c r="C51" s="33" t="s">
        <v>62</v>
      </c>
      <c r="D51" s="34">
        <f t="shared" si="0"/>
        <v>1285748.8297895901</v>
      </c>
      <c r="E51" s="35">
        <f>IFERROR(VLOOKUP($B51,'WSW2025'!$R$13:$T$334,3,FALSE()),0)</f>
        <v>1115000.0326842447</v>
      </c>
      <c r="F51" s="35">
        <f>IFERROR(VLOOKUP(B51,'BESCHUT WERK 2025'!$K$13:$M$354,3,FALSE()),0)</f>
        <v>143855.96098262235</v>
      </c>
      <c r="G51" s="35">
        <f>IFERROR(VLOOKUP(B51,'SOCIALE INFRASTRUCTUUR 2025'!$K$13:$M$354,3,FALSE()),0)</f>
        <v>26892.836122723089</v>
      </c>
      <c r="H51" s="31"/>
      <c r="I51" s="34">
        <f t="shared" si="1"/>
        <v>1270253.3045116728</v>
      </c>
      <c r="J51" s="35">
        <f>IFERROR(VLOOKUP($B51,'WSW2025'!$R$13:$U$334,4,FALSE()),0)</f>
        <v>1086451.4205344352</v>
      </c>
      <c r="K51" s="35">
        <f>IFERROR(VLOOKUP(B51,'BESCHUT WERK 2025'!$K$13:$N$354,4,FALSE()),0)</f>
        <v>154699.21733069269</v>
      </c>
      <c r="L51" s="35">
        <f>IFERROR(VLOOKUP(B51,'SOCIALE INFRASTRUCTUUR 2025'!$K$13:$N$354,4,FALSE()),0)</f>
        <v>29102.666646544829</v>
      </c>
      <c r="N51" s="34">
        <f t="shared" si="2"/>
        <v>1241379.331559869</v>
      </c>
      <c r="O51" s="35">
        <f>IFERROR(VLOOKUP($B51,'WSW2025'!$R$13:$V$334,5,FALSE()),0)</f>
        <v>1044525.428695428</v>
      </c>
      <c r="P51" s="35">
        <f>IFERROR(VLOOKUP(B51,'BESCHUT WERK 2025'!$K$13:$O$354,5,FALSE()),0)</f>
        <v>165538.68924598108</v>
      </c>
      <c r="Q51" s="35">
        <f>IFERROR(VLOOKUP(B51,'SOCIALE INFRASTRUCTUUR 2025'!$K$13:$O$354,5,FALSE()),0)</f>
        <v>31315.213618459777</v>
      </c>
      <c r="S51" s="34">
        <f t="shared" si="3"/>
        <v>1256400.8545386945</v>
      </c>
      <c r="T51" s="35">
        <f>IFERROR(VLOOKUP($B51,'WSW2025'!$R$13:$W$334,6,FALSE()),0)</f>
        <v>1046613.9211611334</v>
      </c>
      <c r="U51" s="35">
        <f>IFERROR(VLOOKUP(B51,'BESCHUT WERK 2025'!$K$13:$P$354,6,FALSE()),0)</f>
        <v>176256.45633909295</v>
      </c>
      <c r="V51" s="35">
        <f>IFERROR(VLOOKUP(B51,'SOCIALE INFRASTRUCTUUR 2025'!$K$13:$P$354,6,FALSE()),0)</f>
        <v>33530.477038467921</v>
      </c>
      <c r="X51" s="34">
        <f t="shared" si="4"/>
        <v>1234853.7291095064</v>
      </c>
      <c r="Y51" s="35">
        <f>IFERROR(VLOOKUP($B51,'WSW2025'!$R$13:$X$334,7,FALSE()),0)</f>
        <v>1012005.7420774894</v>
      </c>
      <c r="Z51" s="35">
        <f>IFERROR(VLOOKUP(B51,'BESCHUT WERK 2025'!$K$13:$Q$354,7,FALSE()),0)</f>
        <v>187098.17190140102</v>
      </c>
      <c r="AA51" s="35">
        <f>IFERROR(VLOOKUP(B51,'SOCIALE INFRASTRUCTUUR 2025'!$K$13:$Q$354,7,FALSE()),0)</f>
        <v>35749.815130615883</v>
      </c>
      <c r="AC51" s="34">
        <f t="shared" si="5"/>
        <v>1221801.870219578</v>
      </c>
      <c r="AD51" s="35">
        <f>IFERROR(VLOOKUP($B51,'WSW2025'!$R$13:$Y$334,8,FALSE()),0)</f>
        <v>984049.32004648459</v>
      </c>
      <c r="AE51" s="35">
        <f>IFERROR(VLOOKUP(B51,'BESCHUT WERK 2025'!$K$13:$R$354,8,FALSE()),0)</f>
        <v>199590.52913571207</v>
      </c>
      <c r="AF51" s="35">
        <f>IFERROR(VLOOKUP(B51,'SOCIALE INFRASTRUCTUUR 2025'!$K$13:$R$354,8,FALSE()),0)</f>
        <v>38162.021037381346</v>
      </c>
    </row>
    <row r="52" spans="2:32">
      <c r="B52" s="32">
        <v>755</v>
      </c>
      <c r="C52" s="33" t="s">
        <v>63</v>
      </c>
      <c r="D52" s="34">
        <f t="shared" si="0"/>
        <v>1382075.5550663183</v>
      </c>
      <c r="E52" s="35">
        <f>IFERROR(VLOOKUP($B52,'WSW2025'!$R$13:$T$334,3,FALSE()),0)</f>
        <v>1252699.4010452372</v>
      </c>
      <c r="F52" s="35">
        <f>IFERROR(VLOOKUP(B52,'BESCHUT WERK 2025'!$K$13:$M$354,3,FALSE()),0)</f>
        <v>118469.61492686563</v>
      </c>
      <c r="G52" s="35">
        <f>IFERROR(VLOOKUP(B52,'SOCIALE INFRASTRUCTUUR 2025'!$K$13:$M$354,3,FALSE()),0)</f>
        <v>10906.539094215474</v>
      </c>
      <c r="H52" s="31"/>
      <c r="I52" s="34">
        <f t="shared" si="1"/>
        <v>1329549.5478642869</v>
      </c>
      <c r="J52" s="35">
        <f>IFERROR(VLOOKUP($B52,'WSW2025'!$R$13:$U$334,4,FALSE()),0)</f>
        <v>1190347.4442754933</v>
      </c>
      <c r="K52" s="35">
        <f>IFERROR(VLOOKUP(B52,'BESCHUT WERK 2025'!$K$13:$N$354,4,FALSE()),0)</f>
        <v>127399.3554488059</v>
      </c>
      <c r="L52" s="35">
        <f>IFERROR(VLOOKUP(B52,'SOCIALE INFRASTRUCTUUR 2025'!$K$13:$N$354,4,FALSE()),0)</f>
        <v>11802.748139987623</v>
      </c>
      <c r="N52" s="34">
        <f t="shared" si="2"/>
        <v>1292028.0962835825</v>
      </c>
      <c r="O52" s="35">
        <f>IFERROR(VLOOKUP($B52,'WSW2025'!$R$13:$V$334,5,FALSE()),0)</f>
        <v>1143002.0580481638</v>
      </c>
      <c r="P52" s="35">
        <f>IFERROR(VLOOKUP(B52,'BESCHUT WERK 2025'!$K$13:$O$354,5,FALSE()),0)</f>
        <v>136325.97937904336</v>
      </c>
      <c r="Q52" s="35">
        <f>IFERROR(VLOOKUP(B52,'SOCIALE INFRASTRUCTUUR 2025'!$K$13:$O$354,5,FALSE()),0)</f>
        <v>12700.058856375352</v>
      </c>
      <c r="S52" s="34">
        <f t="shared" si="3"/>
        <v>1279586.5266106578</v>
      </c>
      <c r="T52" s="35">
        <f>IFERROR(VLOOKUP($B52,'WSW2025'!$R$13:$W$334,6,FALSE()),0)</f>
        <v>1120835.6795586143</v>
      </c>
      <c r="U52" s="35">
        <f>IFERROR(VLOOKUP(B52,'BESCHUT WERK 2025'!$K$13:$P$354,6,FALSE()),0)</f>
        <v>145152.37580866492</v>
      </c>
      <c r="V52" s="35">
        <f>IFERROR(VLOOKUP(B52,'SOCIALE INFRASTRUCTUUR 2025'!$K$13:$P$354,6,FALSE()),0)</f>
        <v>13598.471243378657</v>
      </c>
      <c r="X52" s="34">
        <f t="shared" si="4"/>
        <v>1237056.859771834</v>
      </c>
      <c r="Y52" s="35">
        <f>IFERROR(VLOOKUP($B52,'WSW2025'!$R$13:$X$334,7,FALSE()),0)</f>
        <v>1068477.4761873158</v>
      </c>
      <c r="Z52" s="35">
        <f>IFERROR(VLOOKUP(B52,'BESCHUT WERK 2025'!$K$13:$Q$354,7,FALSE()),0)</f>
        <v>154080.84744821288</v>
      </c>
      <c r="AA52" s="35">
        <f>IFERROR(VLOOKUP(B52,'SOCIALE INFRASTRUCTUUR 2025'!$K$13:$Q$354,7,FALSE()),0)</f>
        <v>14498.536136305327</v>
      </c>
      <c r="AC52" s="34">
        <f t="shared" si="5"/>
        <v>1159493.545194811</v>
      </c>
      <c r="AD52" s="35">
        <f>IFERROR(VLOOKUP($B52,'WSW2025'!$R$13:$Y$334,8,FALSE()),0)</f>
        <v>979648.05449893349</v>
      </c>
      <c r="AE52" s="35">
        <f>IFERROR(VLOOKUP(B52,'BESCHUT WERK 2025'!$K$13:$R$354,8,FALSE()),0)</f>
        <v>164368.6710529394</v>
      </c>
      <c r="AF52" s="35">
        <f>IFERROR(VLOOKUP(B52,'SOCIALE INFRASTRUCTUUR 2025'!$K$13:$R$354,8,FALSE()),0)</f>
        <v>15476.819642937988</v>
      </c>
    </row>
    <row r="53" spans="2:32">
      <c r="B53" s="32">
        <v>1681</v>
      </c>
      <c r="C53" s="33" t="s">
        <v>64</v>
      </c>
      <c r="D53" s="34">
        <f t="shared" si="0"/>
        <v>5253130.7283579009</v>
      </c>
      <c r="E53" s="35">
        <f>IFERROR(VLOOKUP($B53,'WSW2025'!$R$13:$T$334,3,FALSE()),0)</f>
        <v>4962549.6913794614</v>
      </c>
      <c r="F53" s="35">
        <f>IFERROR(VLOOKUP(B53,'BESCHUT WERK 2025'!$K$13:$M$354,3,FALSE()),0)</f>
        <v>259504.87079218167</v>
      </c>
      <c r="G53" s="35">
        <f>IFERROR(VLOOKUP(B53,'SOCIALE INFRASTRUCTUUR 2025'!$K$13:$M$354,3,FALSE()),0)</f>
        <v>31076.166186257789</v>
      </c>
      <c r="H53" s="31"/>
      <c r="I53" s="34">
        <f t="shared" si="1"/>
        <v>4994464.2634204431</v>
      </c>
      <c r="J53" s="35">
        <f>IFERROR(VLOOKUP($B53,'WSW2025'!$R$13:$U$334,4,FALSE()),0)</f>
        <v>4681769.2605029242</v>
      </c>
      <c r="K53" s="35">
        <f>IFERROR(VLOOKUP(B53,'BESCHUT WERK 2025'!$K$13:$N$354,4,FALSE()),0)</f>
        <v>279065.25479262223</v>
      </c>
      <c r="L53" s="35">
        <f>IFERROR(VLOOKUP(B53,'SOCIALE INFRASTRUCTUUR 2025'!$K$13:$N$354,4,FALSE()),0)</f>
        <v>33629.748124896243</v>
      </c>
      <c r="N53" s="34">
        <f t="shared" si="2"/>
        <v>4896459.6090558022</v>
      </c>
      <c r="O53" s="35">
        <f>IFERROR(VLOOKUP($B53,'WSW2025'!$R$13:$V$334,5,FALSE()),0)</f>
        <v>4561654.3280124394</v>
      </c>
      <c r="P53" s="35">
        <f>IFERROR(VLOOKUP(B53,'BESCHUT WERK 2025'!$K$13:$O$354,5,FALSE()),0)</f>
        <v>298618.81197314232</v>
      </c>
      <c r="Q53" s="35">
        <f>IFERROR(VLOOKUP(B53,'SOCIALE INFRASTRUCTUUR 2025'!$K$13:$O$354,5,FALSE()),0)</f>
        <v>36186.469070220184</v>
      </c>
      <c r="S53" s="34">
        <f t="shared" si="3"/>
        <v>4647831.1875089854</v>
      </c>
      <c r="T53" s="35">
        <f>IFERROR(VLOOKUP($B53,'WSW2025'!$R$13:$W$334,6,FALSE()),0)</f>
        <v>4291132.0352868224</v>
      </c>
      <c r="U53" s="35">
        <f>IFERROR(VLOOKUP(B53,'BESCHUT WERK 2025'!$K$13:$P$354,6,FALSE()),0)</f>
        <v>317952.8231999331</v>
      </c>
      <c r="V53" s="35">
        <f>IFERROR(VLOOKUP(B53,'SOCIALE INFRASTRUCTUUR 2025'!$K$13:$P$354,6,FALSE()),0)</f>
        <v>38746.329022229598</v>
      </c>
      <c r="X53" s="34">
        <f t="shared" si="4"/>
        <v>4512252.3378491197</v>
      </c>
      <c r="Y53" s="35">
        <f>IFERROR(VLOOKUP($B53,'WSW2025'!$R$13:$X$334,7,FALSE()),0)</f>
        <v>4133431.0126211485</v>
      </c>
      <c r="Z53" s="35">
        <f>IFERROR(VLOOKUP(B53,'BESCHUT WERK 2025'!$K$13:$Q$354,7,FALSE()),0)</f>
        <v>337510.42774370383</v>
      </c>
      <c r="AA53" s="35">
        <f>IFERROR(VLOOKUP(B53,'SOCIALE INFRASTRUCTUUR 2025'!$K$13:$Q$354,7,FALSE()),0)</f>
        <v>41310.89748426724</v>
      </c>
      <c r="AC53" s="34">
        <f t="shared" si="5"/>
        <v>4377682.9116733242</v>
      </c>
      <c r="AD53" s="35">
        <f>IFERROR(VLOOKUP($B53,'WSW2025'!$R$13:$Y$334,8,FALSE()),0)</f>
        <v>3973538.9158506724</v>
      </c>
      <c r="AE53" s="35">
        <f>IFERROR(VLOOKUP(B53,'BESCHUT WERK 2025'!$K$13:$R$354,8,FALSE()),0)</f>
        <v>360045.66040167789</v>
      </c>
      <c r="AF53" s="35">
        <f>IFERROR(VLOOKUP(B53,'SOCIALE INFRASTRUCTUUR 2025'!$K$13:$R$354,8,FALSE()),0)</f>
        <v>44098.335420973999</v>
      </c>
    </row>
    <row r="54" spans="2:32">
      <c r="B54" s="32">
        <v>147</v>
      </c>
      <c r="C54" s="33" t="s">
        <v>65</v>
      </c>
      <c r="D54" s="34">
        <f t="shared" si="0"/>
        <v>3041168.0818680944</v>
      </c>
      <c r="E54" s="35">
        <f>IFERROR(VLOOKUP($B54,'WSW2025'!$R$13:$T$334,3,FALSE()),0)</f>
        <v>2895524.8046683455</v>
      </c>
      <c r="F54" s="35">
        <f>IFERROR(VLOOKUP(B54,'BESCHUT WERK 2025'!$K$13:$M$354,3,FALSE()),0)</f>
        <v>121290.32004417189</v>
      </c>
      <c r="G54" s="35">
        <f>IFERROR(VLOOKUP(B54,'SOCIALE INFRASTRUCTUUR 2025'!$K$13:$M$354,3,FALSE()),0)</f>
        <v>24352.95715557702</v>
      </c>
      <c r="H54" s="31"/>
      <c r="I54" s="34">
        <f t="shared" si="1"/>
        <v>2729708.9792000693</v>
      </c>
      <c r="J54" s="35">
        <f>IFERROR(VLOOKUP($B54,'WSW2025'!$R$13:$U$334,4,FALSE()),0)</f>
        <v>2572922.2243011268</v>
      </c>
      <c r="K54" s="35">
        <f>IFERROR(VLOOKUP(B54,'BESCHUT WERK 2025'!$K$13:$N$354,4,FALSE()),0)</f>
        <v>130432.67343568229</v>
      </c>
      <c r="L54" s="35">
        <f>IFERROR(VLOOKUP(B54,'SOCIALE INFRASTRUCTUUR 2025'!$K$13:$N$354,4,FALSE()),0)</f>
        <v>26354.081463260038</v>
      </c>
      <c r="N54" s="34">
        <f t="shared" si="2"/>
        <v>2586556.5411667656</v>
      </c>
      <c r="O54" s="35">
        <f>IFERROR(VLOOKUP($B54,'WSW2025'!$R$13:$V$334,5,FALSE()),0)</f>
        <v>2418627.0394702349</v>
      </c>
      <c r="P54" s="35">
        <f>IFERROR(VLOOKUP(B54,'BESCHUT WERK 2025'!$K$13:$O$354,5,FALSE()),0)</f>
        <v>139571.83603092545</v>
      </c>
      <c r="Q54" s="35">
        <f>IFERROR(VLOOKUP(B54,'SOCIALE INFRASTRUCTUUR 2025'!$K$13:$O$354,5,FALSE()),0)</f>
        <v>28357.66566560524</v>
      </c>
      <c r="S54" s="34">
        <f t="shared" si="3"/>
        <v>2489738.0588754374</v>
      </c>
      <c r="T54" s="35">
        <f>IFERROR(VLOOKUP($B54,'WSW2025'!$R$13:$W$334,6,FALSE()),0)</f>
        <v>2310765.9643563344</v>
      </c>
      <c r="U54" s="35">
        <f>IFERROR(VLOOKUP(B54,'BESCHUT WERK 2025'!$K$13:$P$354,6,FALSE()),0)</f>
        <v>148608.38475649033</v>
      </c>
      <c r="V54" s="35">
        <f>IFERROR(VLOOKUP(B54,'SOCIALE INFRASTRUCTUUR 2025'!$K$13:$P$354,6,FALSE()),0)</f>
        <v>30363.70976261262</v>
      </c>
      <c r="X54" s="34">
        <f t="shared" si="4"/>
        <v>2239363.0738704544</v>
      </c>
      <c r="Y54" s="35">
        <f>IFERROR(VLOOKUP($B54,'WSW2025'!$R$13:$X$334,7,FALSE()),0)</f>
        <v>2049240.1911147186</v>
      </c>
      <c r="Z54" s="35">
        <f>IFERROR(VLOOKUP(B54,'BESCHUT WERK 2025'!$K$13:$Q$354,7,FALSE()),0)</f>
        <v>157749.43905412269</v>
      </c>
      <c r="AA54" s="35">
        <f>IFERROR(VLOOKUP(B54,'SOCIALE INFRASTRUCTUUR 2025'!$K$13:$Q$354,7,FALSE()),0)</f>
        <v>32373.443701613269</v>
      </c>
      <c r="AC54" s="34">
        <f t="shared" si="5"/>
        <v>2171436.5315047274</v>
      </c>
      <c r="AD54" s="35">
        <f>IFERROR(VLOOKUP($B54,'WSW2025'!$R$13:$Y$334,8,FALSE()),0)</f>
        <v>1968596.4905031845</v>
      </c>
      <c r="AE54" s="35">
        <f>IFERROR(VLOOKUP(B54,'BESCHUT WERK 2025'!$K$13:$R$354,8,FALSE()),0)</f>
        <v>168282.21083991425</v>
      </c>
      <c r="AF54" s="35">
        <f>IFERROR(VLOOKUP(B54,'SOCIALE INFRASTRUCTUUR 2025'!$K$13:$R$354,8,FALSE()),0)</f>
        <v>34557.830161628663</v>
      </c>
    </row>
    <row r="55" spans="2:32">
      <c r="B55" s="32">
        <v>654</v>
      </c>
      <c r="C55" s="33" t="s">
        <v>66</v>
      </c>
      <c r="D55" s="34">
        <f t="shared" si="0"/>
        <v>1968958.2498593461</v>
      </c>
      <c r="E55" s="35">
        <f>IFERROR(VLOOKUP($B55,'WSW2025'!$R$13:$T$334,3,FALSE()),0)</f>
        <v>1828508.1689588311</v>
      </c>
      <c r="F55" s="35">
        <f>IFERROR(VLOOKUP(B55,'BESCHUT WERK 2025'!$K$13:$M$354,3,FALSE()),0)</f>
        <v>115648.90980955921</v>
      </c>
      <c r="G55" s="35">
        <f>IFERROR(VLOOKUP(B55,'SOCIALE INFRASTRUCTUUR 2025'!$K$13:$M$354,3,FALSE()),0)</f>
        <v>24801.171090955741</v>
      </c>
      <c r="H55" s="31"/>
      <c r="I55" s="34">
        <f t="shared" si="1"/>
        <v>1939233.6916012496</v>
      </c>
      <c r="J55" s="35">
        <f>IFERROR(VLOOKUP($B55,'WSW2025'!$R$13:$U$334,4,FALSE()),0)</f>
        <v>1788028.5282319509</v>
      </c>
      <c r="K55" s="35">
        <f>IFERROR(VLOOKUP(B55,'BESCHUT WERK 2025'!$K$13:$N$354,4,FALSE()),0)</f>
        <v>124366.03746192953</v>
      </c>
      <c r="L55" s="35">
        <f>IFERROR(VLOOKUP(B55,'SOCIALE INFRASTRUCTUUR 2025'!$K$13:$N$354,4,FALSE()),0)</f>
        <v>26839.125907369122</v>
      </c>
      <c r="N55" s="34">
        <f t="shared" si="2"/>
        <v>1772527.2589961276</v>
      </c>
      <c r="O55" s="35">
        <f>IFERROR(VLOOKUP($B55,'WSW2025'!$R$13:$V$334,5,FALSE()),0)</f>
        <v>1610567.5503763868</v>
      </c>
      <c r="P55" s="35">
        <f>IFERROR(VLOOKUP(B55,'BESCHUT WERK 2025'!$K$13:$O$354,5,FALSE()),0)</f>
        <v>133080.12272716127</v>
      </c>
      <c r="Q55" s="35">
        <f>IFERROR(VLOOKUP(B55,'SOCIALE INFRASTRUCTUUR 2025'!$K$13:$O$354,5,FALSE()),0)</f>
        <v>28879.585892579573</v>
      </c>
      <c r="S55" s="34">
        <f t="shared" si="3"/>
        <v>1731367.3031937792</v>
      </c>
      <c r="T55" s="35">
        <f>IFERROR(VLOOKUP($B55,'WSW2025'!$R$13:$W$334,6,FALSE()),0)</f>
        <v>1558748.3852863526</v>
      </c>
      <c r="U55" s="35">
        <f>IFERROR(VLOOKUP(B55,'BESCHUT WERK 2025'!$K$13:$P$354,6,FALSE()),0)</f>
        <v>141696.36686083951</v>
      </c>
      <c r="V55" s="35">
        <f>IFERROR(VLOOKUP(B55,'SOCIALE INFRASTRUCTUUR 2025'!$K$13:$P$354,6,FALSE()),0)</f>
        <v>30922.551046587087</v>
      </c>
      <c r="X55" s="34">
        <f t="shared" si="4"/>
        <v>1636886.9866507705</v>
      </c>
      <c r="Y55" s="35">
        <f>IFERROR(VLOOKUP($B55,'WSW2025'!$R$13:$X$334,7,FALSE()),0)</f>
        <v>1453505.4568546773</v>
      </c>
      <c r="Z55" s="35">
        <f>IFERROR(VLOOKUP(B55,'BESCHUT WERK 2025'!$K$13:$Q$354,7,FALSE()),0)</f>
        <v>150412.25584230287</v>
      </c>
      <c r="AA55" s="35">
        <f>IFERROR(VLOOKUP(B55,'SOCIALE INFRASTRUCTUUR 2025'!$K$13:$Q$354,7,FALSE()),0)</f>
        <v>32969.273953790202</v>
      </c>
      <c r="AC55" s="34">
        <f t="shared" si="5"/>
        <v>1548480.9516220603</v>
      </c>
      <c r="AD55" s="35">
        <f>IFERROR(VLOOKUP($B55,'WSW2025'!$R$13:$Y$334,8,FALSE()),0)</f>
        <v>1352831.9565105105</v>
      </c>
      <c r="AE55" s="35">
        <f>IFERROR(VLOOKUP(B55,'BESCHUT WERK 2025'!$K$13:$R$354,8,FALSE()),0)</f>
        <v>160455.13126596477</v>
      </c>
      <c r="AF55" s="35">
        <f>IFERROR(VLOOKUP(B55,'SOCIALE INFRASTRUCTUUR 2025'!$K$13:$R$354,8,FALSE()),0)</f>
        <v>35193.863845585023</v>
      </c>
    </row>
    <row r="56" spans="2:32">
      <c r="B56" s="32">
        <v>757</v>
      </c>
      <c r="C56" s="33" t="s">
        <v>67</v>
      </c>
      <c r="D56" s="34">
        <f t="shared" si="0"/>
        <v>9226660.0912963897</v>
      </c>
      <c r="E56" s="35">
        <f>IFERROR(VLOOKUP($B56,'WSW2025'!$R$13:$T$334,3,FALSE()),0)</f>
        <v>8499416.6127454247</v>
      </c>
      <c r="F56" s="35">
        <f>IFERROR(VLOOKUP(B56,'BESCHUT WERK 2025'!$K$13:$M$354,3,FALSE()),0)</f>
        <v>664941.74153332273</v>
      </c>
      <c r="G56" s="35">
        <f>IFERROR(VLOOKUP(B56,'SOCIALE INFRASTRUCTUUR 2025'!$K$13:$M$354,3,FALSE()),0)</f>
        <v>62301.737017641819</v>
      </c>
      <c r="H56" s="31"/>
      <c r="I56" s="34">
        <f t="shared" si="1"/>
        <v>8788999.7684562933</v>
      </c>
      <c r="J56" s="35">
        <f>IFERROR(VLOOKUP($B56,'WSW2025'!$R$13:$U$334,4,FALSE()),0)</f>
        <v>8006516.3417708529</v>
      </c>
      <c r="K56" s="35">
        <f>IFERROR(VLOOKUP(B56,'BESCHUT WERK 2025'!$K$13:$N$354,4,FALSE()),0)</f>
        <v>715062.2489542783</v>
      </c>
      <c r="L56" s="35">
        <f>IFERROR(VLOOKUP(B56,'SOCIALE INFRASTRUCTUUR 2025'!$K$13:$N$354,4,FALSE()),0)</f>
        <v>67421.177731162185</v>
      </c>
      <c r="N56" s="34">
        <f t="shared" si="2"/>
        <v>8652446.6798046008</v>
      </c>
      <c r="O56" s="35">
        <f>IFERROR(VLOOKUP($B56,'WSW2025'!$R$13:$V$334,5,FALSE()),0)</f>
        <v>7814734.5045671174</v>
      </c>
      <c r="P56" s="35">
        <f>IFERROR(VLOOKUP(B56,'BESCHUT WERK 2025'!$K$13:$O$354,5,FALSE()),0)</f>
        <v>765165.26368805149</v>
      </c>
      <c r="Q56" s="35">
        <f>IFERROR(VLOOKUP(B56,'SOCIALE INFRASTRUCTUUR 2025'!$K$13:$O$354,5,FALSE()),0)</f>
        <v>72546.91154943181</v>
      </c>
      <c r="S56" s="34">
        <f t="shared" si="3"/>
        <v>8521698.0261107385</v>
      </c>
      <c r="T56" s="35">
        <f>IFERROR(VLOOKUP($B56,'WSW2025'!$R$13:$W$334,6,FALSE()),0)</f>
        <v>7629313.3623137316</v>
      </c>
      <c r="U56" s="35">
        <f>IFERROR(VLOOKUP(B56,'BESCHUT WERK 2025'!$K$13:$P$354,6,FALSE()),0)</f>
        <v>814705.72532455751</v>
      </c>
      <c r="V56" s="35">
        <f>IFERROR(VLOOKUP(B56,'SOCIALE INFRASTRUCTUUR 2025'!$K$13:$P$354,6,FALSE()),0)</f>
        <v>77678.938472450682</v>
      </c>
      <c r="X56" s="34">
        <f t="shared" si="4"/>
        <v>8248510.0407785252</v>
      </c>
      <c r="Y56" s="35">
        <f>IFERROR(VLOOKUP($B56,'WSW2025'!$R$13:$X$334,7,FALSE()),0)</f>
        <v>7300870.5249151727</v>
      </c>
      <c r="Z56" s="35">
        <f>IFERROR(VLOOKUP(B56,'BESCHUT WERK 2025'!$K$13:$Q$354,7,FALSE()),0)</f>
        <v>864819.11081075843</v>
      </c>
      <c r="AA56" s="35">
        <f>IFERROR(VLOOKUP(B56,'SOCIALE INFRASTRUCTUUR 2025'!$K$13:$Q$354,7,FALSE()),0)</f>
        <v>82820.405052593444</v>
      </c>
      <c r="AC56" s="34">
        <f t="shared" si="5"/>
        <v>8018139.4368257271</v>
      </c>
      <c r="AD56" s="35">
        <f>IFERROR(VLOOKUP($B56,'WSW2025'!$R$13:$Y$334,8,FALSE()),0)</f>
        <v>7007168.5395335145</v>
      </c>
      <c r="AE56" s="35">
        <f>IFERROR(VLOOKUP(B56,'BESCHUT WERK 2025'!$K$13:$R$354,8,FALSE()),0)</f>
        <v>922562.21522227966</v>
      </c>
      <c r="AF56" s="35">
        <f>IFERROR(VLOOKUP(B56,'SOCIALE INFRASTRUCTUUR 2025'!$K$13:$R$354,8,FALSE()),0)</f>
        <v>88408.682069933449</v>
      </c>
    </row>
    <row r="57" spans="2:32">
      <c r="B57" s="32">
        <v>758</v>
      </c>
      <c r="C57" s="33" t="s">
        <v>68</v>
      </c>
      <c r="D57" s="34">
        <f t="shared" si="0"/>
        <v>25762420.294417702</v>
      </c>
      <c r="E57" s="35">
        <f>IFERROR(VLOOKUP($B57,'WSW2025'!$R$13:$T$334,3,FALSE()),0)</f>
        <v>24061860.251027256</v>
      </c>
      <c r="F57" s="35">
        <f>IFERROR(VLOOKUP(B57,'BESCHUT WERK 2025'!$K$13:$M$354,3,FALSE()),0)</f>
        <v>1517539.3531108026</v>
      </c>
      <c r="G57" s="35">
        <f>IFERROR(VLOOKUP(B57,'SOCIALE INFRASTRUCTUUR 2025'!$K$13:$M$354,3,FALSE()),0)</f>
        <v>183020.69027964326</v>
      </c>
      <c r="H57" s="31"/>
      <c r="I57" s="34">
        <f t="shared" si="1"/>
        <v>24857937.578525141</v>
      </c>
      <c r="J57" s="35">
        <f>IFERROR(VLOOKUP($B57,'WSW2025'!$R$13:$U$334,4,FALSE()),0)</f>
        <v>23027952.686907794</v>
      </c>
      <c r="K57" s="35">
        <f>IFERROR(VLOOKUP(B57,'BESCHUT WERK 2025'!$K$13:$N$354,4,FALSE()),0)</f>
        <v>1631925.0769394718</v>
      </c>
      <c r="L57" s="35">
        <f>IFERROR(VLOOKUP(B57,'SOCIALE INFRASTRUCTUUR 2025'!$K$13:$N$354,4,FALSE()),0)</f>
        <v>198059.81467787453</v>
      </c>
      <c r="N57" s="34">
        <f t="shared" si="2"/>
        <v>24002610.240526389</v>
      </c>
      <c r="O57" s="35">
        <f>IFERROR(VLOOKUP($B57,'WSW2025'!$R$13:$V$334,5,FALSE()),0)</f>
        <v>22043221.93579936</v>
      </c>
      <c r="P57" s="35">
        <f>IFERROR(VLOOKUP(B57,'BESCHUT WERK 2025'!$K$13:$O$354,5,FALSE()),0)</f>
        <v>1746270.8787125107</v>
      </c>
      <c r="Q57" s="35">
        <f>IFERROR(VLOOKUP(B57,'SOCIALE INFRASTRUCTUUR 2025'!$K$13:$O$354,5,FALSE()),0)</f>
        <v>213117.4260145179</v>
      </c>
      <c r="S57" s="34">
        <f t="shared" si="3"/>
        <v>22993766.638044655</v>
      </c>
      <c r="T57" s="35">
        <f>IFERROR(VLOOKUP($B57,'WSW2025'!$R$13:$W$334,6,FALSE()),0)</f>
        <v>20906240.299825035</v>
      </c>
      <c r="U57" s="35">
        <f>IFERROR(VLOOKUP(B57,'BESCHUT WERK 2025'!$K$13:$P$354,6,FALSE()),0)</f>
        <v>1859332.8139300444</v>
      </c>
      <c r="V57" s="35">
        <f>IFERROR(VLOOKUP(B57,'SOCIALE INFRASTRUCTUUR 2025'!$K$13:$P$354,6,FALSE()),0)</f>
        <v>228193.52428957337</v>
      </c>
      <c r="X57" s="34">
        <f t="shared" si="4"/>
        <v>21864437.865946367</v>
      </c>
      <c r="Y57" s="35">
        <f>IFERROR(VLOOKUP($B57,'WSW2025'!$R$13:$X$334,7,FALSE()),0)</f>
        <v>19647438.228994641</v>
      </c>
      <c r="Z57" s="35">
        <f>IFERROR(VLOOKUP(B57,'BESCHUT WERK 2025'!$K$13:$Q$354,7,FALSE()),0)</f>
        <v>1973702.2839794778</v>
      </c>
      <c r="AA57" s="35">
        <f>IFERROR(VLOOKUP(B57,'SOCIALE INFRASTRUCTUUR 2025'!$K$13:$Q$354,7,FALSE()),0)</f>
        <v>243297.35297224697</v>
      </c>
      <c r="AC57" s="34">
        <f t="shared" si="5"/>
        <v>20889664.22239922</v>
      </c>
      <c r="AD57" s="35">
        <f>IFERROR(VLOOKUP($B57,'WSW2025'!$R$13:$Y$334,8,FALSE()),0)</f>
        <v>18524466.062724628</v>
      </c>
      <c r="AE57" s="35">
        <f>IFERROR(VLOOKUP(B57,'BESCHUT WERK 2025'!$K$13:$R$354,8,FALSE()),0)</f>
        <v>2105484.4053924135</v>
      </c>
      <c r="AF57" s="35">
        <f>IFERROR(VLOOKUP(B57,'SOCIALE INFRASTRUCTUUR 2025'!$K$13:$R$354,8,FALSE()),0)</f>
        <v>259713.75428217859</v>
      </c>
    </row>
    <row r="58" spans="2:32">
      <c r="B58" s="32">
        <v>1876</v>
      </c>
      <c r="C58" s="33" t="s">
        <v>69</v>
      </c>
      <c r="D58" s="34">
        <f t="shared" si="0"/>
        <v>4733616.2574009001</v>
      </c>
      <c r="E58" s="35">
        <f>IFERROR(VLOOKUP($B58,'WSW2025'!$R$13:$T$334,3,FALSE()),0)</f>
        <v>4441487.2245509215</v>
      </c>
      <c r="F58" s="35">
        <f>IFERROR(VLOOKUP(B58,'BESCHUT WERK 2025'!$K$13:$M$354,3,FALSE()),0)</f>
        <v>251042.7554402627</v>
      </c>
      <c r="G58" s="35">
        <f>IFERROR(VLOOKUP(B58,'SOCIALE INFRASTRUCTUUR 2025'!$K$13:$M$354,3,FALSE()),0)</f>
        <v>41086.277409715825</v>
      </c>
      <c r="H58" s="31"/>
      <c r="I58" s="34">
        <f t="shared" si="1"/>
        <v>4674471.2352173375</v>
      </c>
      <c r="J58" s="35">
        <f>IFERROR(VLOOKUP($B58,'WSW2025'!$R$13:$U$334,4,FALSE()),0)</f>
        <v>4360043.5270086778</v>
      </c>
      <c r="K58" s="35">
        <f>IFERROR(VLOOKUP(B58,'BESCHUT WERK 2025'!$K$13:$N$354,4,FALSE()),0)</f>
        <v>269965.30083199387</v>
      </c>
      <c r="L58" s="35">
        <f>IFERROR(VLOOKUP(B58,'SOCIALE INFRASTRUCTUUR 2025'!$K$13:$N$354,4,FALSE()),0)</f>
        <v>44462.407376665709</v>
      </c>
      <c r="N58" s="34">
        <f t="shared" si="2"/>
        <v>4446723.7891968517</v>
      </c>
      <c r="O58" s="35">
        <f>IFERROR(VLOOKUP($B58,'WSW2025'!$R$13:$V$334,5,FALSE()),0)</f>
        <v>4109999.8597067082</v>
      </c>
      <c r="P58" s="35">
        <f>IFERROR(VLOOKUP(B58,'BESCHUT WERK 2025'!$K$13:$O$354,5,FALSE()),0)</f>
        <v>288881.24201749661</v>
      </c>
      <c r="Q58" s="35">
        <f>IFERROR(VLOOKUP(B58,'SOCIALE INFRASTRUCTUUR 2025'!$K$13:$O$354,5,FALSE()),0)</f>
        <v>47842.687472646874</v>
      </c>
      <c r="S58" s="34">
        <f t="shared" si="3"/>
        <v>4386990.7541916929</v>
      </c>
      <c r="T58" s="35">
        <f>IFERROR(VLOOKUP($B58,'WSW2025'!$R$13:$W$334,6,FALSE()),0)</f>
        <v>4028178.8401375776</v>
      </c>
      <c r="U58" s="35">
        <f>IFERROR(VLOOKUP(B58,'BESCHUT WERK 2025'!$K$13:$P$354,6,FALSE()),0)</f>
        <v>307584.79635645641</v>
      </c>
      <c r="V58" s="35">
        <f>IFERROR(VLOOKUP(B58,'SOCIALE INFRASTRUCTUUR 2025'!$K$13:$P$354,6,FALSE()),0)</f>
        <v>51227.117697659327</v>
      </c>
      <c r="X58" s="34">
        <f t="shared" si="4"/>
        <v>4244514.0862895548</v>
      </c>
      <c r="Y58" s="35">
        <f>IFERROR(VLOOKUP($B58,'WSW2025'!$R$13:$X$334,7,FALSE()),0)</f>
        <v>3863391.6602473613</v>
      </c>
      <c r="Z58" s="35">
        <f>IFERROR(VLOOKUP(B58,'BESCHUT WERK 2025'!$K$13:$Q$354,7,FALSE()),0)</f>
        <v>326504.65292597463</v>
      </c>
      <c r="AA58" s="35">
        <f>IFERROR(VLOOKUP(B58,'SOCIALE INFRASTRUCTUUR 2025'!$K$13:$Q$354,7,FALSE()),0)</f>
        <v>54617.773116218705</v>
      </c>
      <c r="AC58" s="34">
        <f t="shared" si="5"/>
        <v>4178151.1033803769</v>
      </c>
      <c r="AD58" s="35">
        <f>IFERROR(VLOOKUP($B58,'WSW2025'!$R$13:$Y$334,8,FALSE()),0)</f>
        <v>3771542.9746436253</v>
      </c>
      <c r="AE58" s="35">
        <f>IFERROR(VLOOKUP(B58,'BESCHUT WERK 2025'!$K$13:$R$354,8,FALSE()),0)</f>
        <v>348305.04104075255</v>
      </c>
      <c r="AF58" s="35">
        <f>IFERROR(VLOOKUP(B58,'SOCIALE INFRASTRUCTUUR 2025'!$K$13:$R$354,8,FALSE()),0)</f>
        <v>58303.087695999275</v>
      </c>
    </row>
    <row r="59" spans="2:32">
      <c r="B59" s="32">
        <v>213</v>
      </c>
      <c r="C59" s="33" t="s">
        <v>70</v>
      </c>
      <c r="D59" s="34">
        <f t="shared" si="0"/>
        <v>2363333.1385211595</v>
      </c>
      <c r="E59" s="35">
        <f>IFERROR(VLOOKUP($B59,'WSW2025'!$R$13:$T$334,3,FALSE()),0)</f>
        <v>2183674.0121285152</v>
      </c>
      <c r="F59" s="35">
        <f>IFERROR(VLOOKUP(B59,'BESCHUT WERK 2025'!$K$13:$M$354,3,FALSE()),0)</f>
        <v>152318.07633454259</v>
      </c>
      <c r="G59" s="35">
        <f>IFERROR(VLOOKUP(B59,'SOCIALE INFRASTRUCTUUR 2025'!$K$13:$M$354,3,FALSE()),0)</f>
        <v>27341.050058101806</v>
      </c>
      <c r="H59" s="31"/>
      <c r="I59" s="34">
        <f t="shared" si="1"/>
        <v>2223043.191257888</v>
      </c>
      <c r="J59" s="35">
        <f>IFERROR(VLOOKUP($B59,'WSW2025'!$R$13:$U$334,4,FALSE()),0)</f>
        <v>2029656.3088759109</v>
      </c>
      <c r="K59" s="35">
        <f>IFERROR(VLOOKUP(B59,'BESCHUT WERK 2025'!$K$13:$N$354,4,FALSE()),0)</f>
        <v>163799.17129132294</v>
      </c>
      <c r="L59" s="35">
        <f>IFERROR(VLOOKUP(B59,'SOCIALE INFRASTRUCTUUR 2025'!$K$13:$N$354,4,FALSE()),0)</f>
        <v>29587.711090653909</v>
      </c>
      <c r="N59" s="34">
        <f t="shared" si="2"/>
        <v>2218300.5622629295</v>
      </c>
      <c r="O59" s="35">
        <f>IFERROR(VLOOKUP($B59,'WSW2025'!$R$13:$V$334,5,FALSE()),0)</f>
        <v>2011187.1692158673</v>
      </c>
      <c r="P59" s="35">
        <f>IFERROR(VLOOKUP(B59,'BESCHUT WERK 2025'!$K$13:$O$354,5,FALSE()),0)</f>
        <v>175276.2592016281</v>
      </c>
      <c r="Q59" s="35">
        <f>IFERROR(VLOOKUP(B59,'SOCIALE INFRASTRUCTUUR 2025'!$K$13:$O$354,5,FALSE()),0)</f>
        <v>31837.133845434102</v>
      </c>
      <c r="S59" s="34">
        <f t="shared" si="3"/>
        <v>2128246.2529221005</v>
      </c>
      <c r="T59" s="35">
        <f>IFERROR(VLOOKUP($B59,'WSW2025'!$R$13:$W$334,6,FALSE()),0)</f>
        <v>1907532.4514170887</v>
      </c>
      <c r="U59" s="35">
        <f>IFERROR(VLOOKUP(B59,'BESCHUT WERK 2025'!$K$13:$P$354,6,FALSE()),0)</f>
        <v>186624.48318256956</v>
      </c>
      <c r="V59" s="35">
        <f>IFERROR(VLOOKUP(B59,'SOCIALE INFRASTRUCTUUR 2025'!$K$13:$P$354,6,FALSE()),0)</f>
        <v>34089.318322442385</v>
      </c>
      <c r="X59" s="34">
        <f t="shared" si="4"/>
        <v>2113591.6209206833</v>
      </c>
      <c r="Y59" s="35">
        <f>IFERROR(VLOOKUP($B59,'WSW2025'!$R$13:$X$334,7,FALSE()),0)</f>
        <v>1879142.0288187584</v>
      </c>
      <c r="Z59" s="35">
        <f>IFERROR(VLOOKUP(B59,'BESCHUT WERK 2025'!$K$13:$Q$354,7,FALSE()),0)</f>
        <v>198103.94671913213</v>
      </c>
      <c r="AA59" s="35">
        <f>IFERROR(VLOOKUP(B59,'SOCIALE INFRASTRUCTUUR 2025'!$K$13:$Q$354,7,FALSE()),0)</f>
        <v>36345.645382792813</v>
      </c>
      <c r="AC59" s="34">
        <f t="shared" si="5"/>
        <v>2121357.5071958131</v>
      </c>
      <c r="AD59" s="35">
        <f>IFERROR(VLOOKUP($B59,'WSW2025'!$R$13:$Y$334,8,FALSE()),0)</f>
        <v>1871228.3039778383</v>
      </c>
      <c r="AE59" s="35">
        <f>IFERROR(VLOOKUP(B59,'BESCHUT WERK 2025'!$K$13:$R$354,8,FALSE()),0)</f>
        <v>211331.14849663741</v>
      </c>
      <c r="AF59" s="35">
        <f>IFERROR(VLOOKUP(B59,'SOCIALE INFRASTRUCTUUR 2025'!$K$13:$R$354,8,FALSE()),0)</f>
        <v>38798.054721337699</v>
      </c>
    </row>
    <row r="60" spans="2:32">
      <c r="B60" s="32">
        <v>899</v>
      </c>
      <c r="C60" s="33" t="s">
        <v>71</v>
      </c>
      <c r="D60" s="34">
        <f t="shared" si="0"/>
        <v>10436036.731929364</v>
      </c>
      <c r="E60" s="35">
        <f>IFERROR(VLOOKUP($B60,'WSW2025'!$R$13:$T$334,3,FALSE()),0)</f>
        <v>10091252.235525895</v>
      </c>
      <c r="F60" s="35">
        <f>IFERROR(VLOOKUP(B60,'BESCHUT WERK 2025'!$K$13:$M$354,3,FALSE()),0)</f>
        <v>287711.9219652458</v>
      </c>
      <c r="G60" s="35">
        <f>IFERROR(VLOOKUP(B60,'SOCIALE INFRASTRUCTUUR 2025'!$K$13:$M$354,3,FALSE()),0)</f>
        <v>57072.574438223448</v>
      </c>
      <c r="H60" s="31"/>
      <c r="I60" s="34">
        <f t="shared" si="1"/>
        <v>10055175.079207173</v>
      </c>
      <c r="J60" s="35">
        <f>IFERROR(VLOOKUP($B60,'WSW2025'!$R$13:$U$334,4,FALSE()),0)</f>
        <v>9684014.3186625633</v>
      </c>
      <c r="K60" s="35">
        <f>IFERROR(VLOOKUP(B60,'BESCHUT WERK 2025'!$K$13:$N$354,4,FALSE()),0)</f>
        <v>309398.43466138607</v>
      </c>
      <c r="L60" s="35">
        <f>IFERROR(VLOOKUP(B60,'SOCIALE INFRASTRUCTUUR 2025'!$K$13:$N$354,4,FALSE()),0)</f>
        <v>61762.325883222918</v>
      </c>
      <c r="N60" s="34">
        <f t="shared" si="2"/>
        <v>9425304.6349558197</v>
      </c>
      <c r="O60" s="35">
        <f>IFERROR(VLOOKUP($B60,'WSW2025'!$R$13:$V$334,5,FALSE()),0)</f>
        <v>9027769.4142291266</v>
      </c>
      <c r="P60" s="35">
        <f>IFERROR(VLOOKUP(B60,'BESCHUT WERK 2025'!$K$13:$O$354,5,FALSE()),0)</f>
        <v>331077.37849196314</v>
      </c>
      <c r="Q60" s="35">
        <f>IFERROR(VLOOKUP(B60,'SOCIALE INFRASTRUCTUUR 2025'!$K$13:$O$354,5,FALSE()),0)</f>
        <v>66457.842234731303</v>
      </c>
      <c r="S60" s="34">
        <f t="shared" si="3"/>
        <v>8886518.6120807435</v>
      </c>
      <c r="T60" s="35">
        <f>IFERROR(VLOOKUP($B60,'WSW2025'!$R$13:$W$334,6,FALSE()),0)</f>
        <v>8462846.5759098064</v>
      </c>
      <c r="U60" s="35">
        <f>IFERROR(VLOOKUP(B60,'BESCHUT WERK 2025'!$K$13:$P$354,6,FALSE()),0)</f>
        <v>352512.91267818725</v>
      </c>
      <c r="V60" s="35">
        <f>IFERROR(VLOOKUP(B60,'SOCIALE INFRASTRUCTUUR 2025'!$K$13:$P$354,6,FALSE()),0)</f>
        <v>71159.123492748593</v>
      </c>
      <c r="X60" s="34">
        <f t="shared" si="4"/>
        <v>8490357.8435920291</v>
      </c>
      <c r="Y60" s="35">
        <f>IFERROR(VLOOKUP($B60,'WSW2025'!$R$13:$X$334,7,FALSE()),0)</f>
        <v>8040292.4476786973</v>
      </c>
      <c r="Z60" s="35">
        <f>IFERROR(VLOOKUP(B60,'BESCHUT WERK 2025'!$K$13:$Q$354,7,FALSE()),0)</f>
        <v>374196.34380280389</v>
      </c>
      <c r="AA60" s="35">
        <f>IFERROR(VLOOKUP(B60,'SOCIALE INFRASTRUCTUUR 2025'!$K$13:$Q$354,7,FALSE()),0)</f>
        <v>75869.052110529257</v>
      </c>
      <c r="AC60" s="34">
        <f t="shared" si="5"/>
        <v>7840968.6975752562</v>
      </c>
      <c r="AD60" s="35">
        <f>IFERROR(VLOOKUP($B60,'WSW2025'!$R$13:$Y$334,8,FALSE()),0)</f>
        <v>7360799.3502133898</v>
      </c>
      <c r="AE60" s="35">
        <f>IFERROR(VLOOKUP(B60,'BESCHUT WERK 2025'!$K$13:$R$354,8,FALSE()),0)</f>
        <v>399181.05827142415</v>
      </c>
      <c r="AF60" s="35">
        <f>IFERROR(VLOOKUP(B60,'SOCIALE INFRASTRUCTUUR 2025'!$K$13:$R$354,8,FALSE()),0)</f>
        <v>80988.289090442631</v>
      </c>
    </row>
    <row r="61" spans="2:32">
      <c r="B61" s="32">
        <v>312</v>
      </c>
      <c r="C61" s="33" t="s">
        <v>72</v>
      </c>
      <c r="D61" s="34">
        <f t="shared" si="0"/>
        <v>620947.09359389648</v>
      </c>
      <c r="E61" s="35">
        <f>IFERROR(VLOOKUP($B61,'WSW2025'!$R$13:$T$334,3,FALSE()),0)</f>
        <v>582598.50969234121</v>
      </c>
      <c r="F61" s="35">
        <f>IFERROR(VLOOKUP(B61,'BESCHUT WERK 2025'!$K$13:$M$354,3,FALSE()),0)</f>
        <v>31027.75629036954</v>
      </c>
      <c r="G61" s="35">
        <f>IFERROR(VLOOKUP(B61,'SOCIALE INFRASTRUCTUUR 2025'!$K$13:$M$354,3,FALSE()),0)</f>
        <v>7320.8276111857303</v>
      </c>
      <c r="H61" s="31"/>
      <c r="I61" s="34">
        <f t="shared" si="1"/>
        <v>601781.26636595128</v>
      </c>
      <c r="J61" s="35">
        <f>IFERROR(VLOOKUP($B61,'WSW2025'!$R$13:$U$334,4,FALSE()),0)</f>
        <v>560492.37592319679</v>
      </c>
      <c r="K61" s="35">
        <f>IFERROR(VLOOKUP(B61,'BESCHUT WERK 2025'!$K$13:$N$354,4,FALSE()),0)</f>
        <v>33366.497855639551</v>
      </c>
      <c r="L61" s="35">
        <f>IFERROR(VLOOKUP(B61,'SOCIALE INFRASTRUCTUUR 2025'!$K$13:$N$354,4,FALSE()),0)</f>
        <v>7922.3925871149813</v>
      </c>
      <c r="N61" s="34">
        <f t="shared" si="2"/>
        <v>608766.74823479145</v>
      </c>
      <c r="O61" s="35">
        <f>IFERROR(VLOOKUP($B61,'WSW2025'!$R$13:$V$334,5,FALSE()),0)</f>
        <v>564537.62802350894</v>
      </c>
      <c r="P61" s="35">
        <f>IFERROR(VLOOKUP(B61,'BESCHUT WERK 2025'!$K$13:$O$354,5,FALSE()),0)</f>
        <v>35704.423170701841</v>
      </c>
      <c r="Q61" s="35">
        <f>IFERROR(VLOOKUP(B61,'SOCIALE INFRASTRUCTUUR 2025'!$K$13:$O$354,5,FALSE()),0)</f>
        <v>8524.6970405807169</v>
      </c>
      <c r="S61" s="34">
        <f t="shared" si="3"/>
        <v>535949.79265977885</v>
      </c>
      <c r="T61" s="35">
        <f>IFERROR(VLOOKUP($B61,'WSW2025'!$R$13:$W$334,6,FALSE()),0)</f>
        <v>488805.95326211699</v>
      </c>
      <c r="U61" s="35">
        <f>IFERROR(VLOOKUP(B61,'BESCHUT WERK 2025'!$K$13:$P$354,6,FALSE()),0)</f>
        <v>38016.098426078854</v>
      </c>
      <c r="V61" s="35">
        <f>IFERROR(VLOOKUP(B61,'SOCIALE INFRASTRUCTUUR 2025'!$K$13:$P$354,6,FALSE()),0)</f>
        <v>9127.7409715829344</v>
      </c>
      <c r="X61" s="34">
        <f t="shared" si="4"/>
        <v>505775.65672990814</v>
      </c>
      <c r="Y61" s="35">
        <f>IFERROR(VLOOKUP($B61,'WSW2025'!$R$13:$X$334,7,FALSE()),0)</f>
        <v>455689.25494601013</v>
      </c>
      <c r="Z61" s="35">
        <f>IFERROR(VLOOKUP(B61,'BESCHUT WERK 2025'!$K$13:$Q$354,7,FALSE()),0)</f>
        <v>40354.507665008125</v>
      </c>
      <c r="AA61" s="35">
        <f>IFERROR(VLOOKUP(B61,'SOCIALE INFRASTRUCTUUR 2025'!$K$13:$Q$354,7,FALSE()),0)</f>
        <v>9731.8941188898789</v>
      </c>
      <c r="AC61" s="34">
        <f t="shared" si="5"/>
        <v>510980.24224466004</v>
      </c>
      <c r="AD61" s="35">
        <f>IFERROR(VLOOKUP($B61,'WSW2025'!$R$13:$Y$334,8,FALSE()),0)</f>
        <v>457542.75441665074</v>
      </c>
      <c r="AE61" s="35">
        <f>IFERROR(VLOOKUP(B61,'BESCHUT WERK 2025'!$K$13:$R$354,8,FALSE()),0)</f>
        <v>43048.93765672217</v>
      </c>
      <c r="AF61" s="35">
        <f>IFERROR(VLOOKUP(B61,'SOCIALE INFRASTRUCTUUR 2025'!$K$13:$R$354,8,FALSE()),0)</f>
        <v>10388.550171287145</v>
      </c>
    </row>
    <row r="62" spans="2:32">
      <c r="B62" s="32">
        <v>313</v>
      </c>
      <c r="C62" s="33" t="s">
        <v>73</v>
      </c>
      <c r="D62" s="34">
        <f t="shared" si="0"/>
        <v>1134320.9884248353</v>
      </c>
      <c r="E62" s="35">
        <f>IFERROR(VLOOKUP($B62,'WSW2025'!$R$13:$T$334,3,FALSE()),0)</f>
        <v>1062649.6291357402</v>
      </c>
      <c r="F62" s="35">
        <f>IFERROR(VLOOKUP(B62,'BESCHUT WERK 2025'!$K$13:$M$354,3,FALSE()),0)</f>
        <v>53593.397228820126</v>
      </c>
      <c r="G62" s="35">
        <f>IFERROR(VLOOKUP(B62,'SOCIALE INFRASTRUCTUUR 2025'!$K$13:$M$354,3,FALSE()),0)</f>
        <v>18077.962060274967</v>
      </c>
      <c r="H62" s="31"/>
      <c r="I62" s="34">
        <f t="shared" si="1"/>
        <v>1111332.6993289862</v>
      </c>
      <c r="J62" s="35">
        <f>IFERROR(VLOOKUP($B62,'WSW2025'!$R$13:$U$334,4,FALSE()),0)</f>
        <v>1034136.1983326029</v>
      </c>
      <c r="K62" s="35">
        <f>IFERROR(VLOOKUP(B62,'BESCHUT WERK 2025'!$K$13:$N$354,4,FALSE()),0)</f>
        <v>57633.041750650278</v>
      </c>
      <c r="L62" s="35">
        <f>IFERROR(VLOOKUP(B62,'SOCIALE INFRASTRUCTUUR 2025'!$K$13:$N$354,4,FALSE()),0)</f>
        <v>19563.459245732913</v>
      </c>
      <c r="N62" s="34">
        <f t="shared" si="2"/>
        <v>1045910.7617655606</v>
      </c>
      <c r="O62" s="35">
        <f>IFERROR(VLOOKUP($B62,'WSW2025'!$R$13:$V$334,5,FALSE()),0)</f>
        <v>963188.70289183839</v>
      </c>
      <c r="P62" s="35">
        <f>IFERROR(VLOOKUP(B62,'BESCHUT WERK 2025'!$K$13:$O$354,5,FALSE()),0)</f>
        <v>61671.276385757614</v>
      </c>
      <c r="Q62" s="35">
        <f>IFERROR(VLOOKUP(B62,'SOCIALE INFRASTRUCTUUR 2025'!$K$13:$O$354,5,FALSE()),0)</f>
        <v>21050.782487964625</v>
      </c>
      <c r="S62" s="34">
        <f t="shared" si="3"/>
        <v>1030824.579445044</v>
      </c>
      <c r="T62" s="35">
        <f>IFERROR(VLOOKUP($B62,'WSW2025'!$R$13:$W$334,6,FALSE()),0)</f>
        <v>942620.47764939233</v>
      </c>
      <c r="U62" s="35">
        <f>IFERROR(VLOOKUP(B62,'BESCHUT WERK 2025'!$K$13:$P$354,6,FALSE()),0)</f>
        <v>65664.170008681627</v>
      </c>
      <c r="V62" s="35">
        <f>IFERROR(VLOOKUP(B62,'SOCIALE INFRASTRUCTUUR 2025'!$K$13:$P$354,6,FALSE()),0)</f>
        <v>22539.931786970104</v>
      </c>
      <c r="X62" s="34">
        <f t="shared" si="4"/>
        <v>1039165.9162431132</v>
      </c>
      <c r="Y62" s="35">
        <f>IFERROR(VLOOKUP($B62,'WSW2025'!$R$13:$X$334,7,FALSE()),0)</f>
        <v>945430.85555969039</v>
      </c>
      <c r="Z62" s="35">
        <f>IFERROR(VLOOKUP(B62,'BESCHUT WERK 2025'!$K$13:$Q$354,7,FALSE()),0)</f>
        <v>69703.240512286618</v>
      </c>
      <c r="AA62" s="35">
        <f>IFERROR(VLOOKUP(B62,'SOCIALE INFRASTRUCTUUR 2025'!$K$13:$Q$354,7,FALSE()),0)</f>
        <v>24031.820171136231</v>
      </c>
      <c r="AC62" s="34">
        <f t="shared" si="5"/>
        <v>940033.37012427161</v>
      </c>
      <c r="AD62" s="35">
        <f>IFERROR(VLOOKUP($B62,'WSW2025'!$R$13:$Y$334,8,FALSE()),0)</f>
        <v>840022.7555855118</v>
      </c>
      <c r="AE62" s="35">
        <f>IFERROR(VLOOKUP(B62,'BESCHUT WERK 2025'!$K$13:$R$354,8,FALSE()),0)</f>
        <v>74357.255952520238</v>
      </c>
      <c r="AF62" s="35">
        <f>IFERROR(VLOOKUP(B62,'SOCIALE INFRASTRUCTUUR 2025'!$K$13:$R$354,8,FALSE()),0)</f>
        <v>25653.358586239683</v>
      </c>
    </row>
    <row r="63" spans="2:32">
      <c r="B63" s="32">
        <v>214</v>
      </c>
      <c r="C63" s="33" t="s">
        <v>74</v>
      </c>
      <c r="D63" s="34">
        <f t="shared" si="0"/>
        <v>2097072.1751750559</v>
      </c>
      <c r="E63" s="35">
        <f>IFERROR(VLOOKUP($B63,'WSW2025'!$R$13:$T$334,3,FALSE()),0)</f>
        <v>1904839.5359273273</v>
      </c>
      <c r="F63" s="35">
        <f>IFERROR(VLOOKUP(B63,'BESCHUT WERK 2025'!$K$13:$M$354,3,FALSE()),0)</f>
        <v>172063.01215568633</v>
      </c>
      <c r="G63" s="35">
        <f>IFERROR(VLOOKUP(B63,'SOCIALE INFRASTRUCTUUR 2025'!$K$13:$M$354,3,FALSE()),0)</f>
        <v>20169.627092042319</v>
      </c>
      <c r="H63" s="31"/>
      <c r="I63" s="34">
        <f t="shared" si="1"/>
        <v>2000860.0343786299</v>
      </c>
      <c r="J63" s="35">
        <f>IFERROR(VLOOKUP($B63,'WSW2025'!$R$13:$U$334,4,FALSE()),0)</f>
        <v>1794000.6371942644</v>
      </c>
      <c r="K63" s="35">
        <f>IFERROR(VLOOKUP(B63,'BESCHUT WERK 2025'!$K$13:$N$354,4,FALSE()),0)</f>
        <v>185032.39719945681</v>
      </c>
      <c r="L63" s="35">
        <f>IFERROR(VLOOKUP(B63,'SOCIALE INFRASTRUCTUUR 2025'!$K$13:$N$354,4,FALSE()),0)</f>
        <v>21826.999984908623</v>
      </c>
      <c r="N63" s="34">
        <f t="shared" si="2"/>
        <v>1990872.0118125165</v>
      </c>
      <c r="O63" s="35">
        <f>IFERROR(VLOOKUP($B63,'WSW2025'!$R$13:$V$334,5,FALSE()),0)</f>
        <v>1769388.3458338701</v>
      </c>
      <c r="P63" s="35">
        <f>IFERROR(VLOOKUP(B63,'BESCHUT WERK 2025'!$K$13:$O$354,5,FALSE()),0)</f>
        <v>197997.25576480149</v>
      </c>
      <c r="Q63" s="35">
        <f>IFERROR(VLOOKUP(B63,'SOCIALE INFRASTRUCTUUR 2025'!$K$13:$O$354,5,FALSE()),0)</f>
        <v>23486.410213844832</v>
      </c>
      <c r="S63" s="34">
        <f t="shared" si="3"/>
        <v>1911934.3945364594</v>
      </c>
      <c r="T63" s="35">
        <f>IFERROR(VLOOKUP($B63,'WSW2025'!$R$13:$W$334,6,FALSE()),0)</f>
        <v>1675969.9909402614</v>
      </c>
      <c r="U63" s="35">
        <f>IFERROR(VLOOKUP(B63,'BESCHUT WERK 2025'!$K$13:$P$354,6,FALSE()),0)</f>
        <v>210816.54581734689</v>
      </c>
      <c r="V63" s="35">
        <f>IFERROR(VLOOKUP(B63,'SOCIALE INFRASTRUCTUUR 2025'!$K$13:$P$354,6,FALSE()),0)</f>
        <v>25147.857778850943</v>
      </c>
      <c r="X63" s="34">
        <f t="shared" si="4"/>
        <v>1908413.6951334805</v>
      </c>
      <c r="Y63" s="35">
        <f>IFERROR(VLOOKUP($B63,'WSW2025'!$R$13:$X$334,7,FALSE()),0)</f>
        <v>1657817.2458250176</v>
      </c>
      <c r="Z63" s="35">
        <f>IFERROR(VLOOKUP(B63,'BESCHUT WERK 2025'!$K$13:$Q$354,7,FALSE()),0)</f>
        <v>223784.08796050097</v>
      </c>
      <c r="AA63" s="35">
        <f>IFERROR(VLOOKUP(B63,'SOCIALE INFRASTRUCTUUR 2025'!$K$13:$Q$354,7,FALSE()),0)</f>
        <v>26812.361347961913</v>
      </c>
      <c r="AC63" s="34">
        <f t="shared" si="5"/>
        <v>1752066.3305994403</v>
      </c>
      <c r="AD63" s="35">
        <f>IFERROR(VLOOKUP($B63,'WSW2025'!$R$13:$Y$334,8,FALSE()),0)</f>
        <v>1484718.8878159437</v>
      </c>
      <c r="AE63" s="35">
        <f>IFERROR(VLOOKUP(B63,'BESCHUT WERK 2025'!$K$13:$R$354,8,FALSE()),0)</f>
        <v>238725.92700546046</v>
      </c>
      <c r="AF63" s="35">
        <f>IFERROR(VLOOKUP(B63,'SOCIALE INFRASTRUCTUUR 2025'!$K$13:$R$354,8,FALSE()),0)</f>
        <v>28621.51577803601</v>
      </c>
    </row>
    <row r="64" spans="2:32">
      <c r="B64" s="32">
        <v>502</v>
      </c>
      <c r="C64" s="33" t="s">
        <v>75</v>
      </c>
      <c r="D64" s="34">
        <f t="shared" si="0"/>
        <v>6898369.9253050731</v>
      </c>
      <c r="E64" s="35">
        <f>IFERROR(VLOOKUP($B64,'WSW2025'!$R$13:$T$334,3,FALSE()),0)</f>
        <v>6368225.4033296835</v>
      </c>
      <c r="F64" s="35">
        <f>IFERROR(VLOOKUP(B64,'BESCHUT WERK 2025'!$K$13:$M$354,3,FALSE()),0)</f>
        <v>459774.93412093067</v>
      </c>
      <c r="G64" s="35">
        <f>IFERROR(VLOOKUP(B64,'SOCIALE INFRASTRUCTUUR 2025'!$K$13:$M$354,3,FALSE()),0)</f>
        <v>70369.587854458747</v>
      </c>
      <c r="H64" s="31"/>
      <c r="I64" s="34">
        <f t="shared" si="1"/>
        <v>6722040.0231538285</v>
      </c>
      <c r="J64" s="35">
        <f>IFERROR(VLOOKUP($B64,'WSW2025'!$R$13:$U$334,4,FALSE()),0)</f>
        <v>6151457.2135678595</v>
      </c>
      <c r="K64" s="35">
        <f>IFERROR(VLOOKUP(B64,'BESCHUT WERK 2025'!$K$13:$N$354,4,FALSE()),0)</f>
        <v>494430.83186084282</v>
      </c>
      <c r="L64" s="35">
        <f>IFERROR(VLOOKUP(B64,'SOCIALE INFRASTRUCTUUR 2025'!$K$13:$N$354,4,FALSE()),0)</f>
        <v>76151.977725125631</v>
      </c>
      <c r="N64" s="34">
        <f t="shared" si="2"/>
        <v>6406584.1665059784</v>
      </c>
      <c r="O64" s="35">
        <f>IFERROR(VLOOKUP($B64,'WSW2025'!$R$13:$V$334,5,FALSE()),0)</f>
        <v>5795568.0566142444</v>
      </c>
      <c r="P64" s="35">
        <f>IFERROR(VLOOKUP(B64,'BESCHUT WERK 2025'!$K$13:$O$354,5,FALSE()),0)</f>
        <v>529074.63425676455</v>
      </c>
      <c r="Q64" s="35">
        <f>IFERROR(VLOOKUP(B64,'SOCIALE INFRASTRUCTUUR 2025'!$K$13:$O$354,5,FALSE()),0)</f>
        <v>81941.475634969742</v>
      </c>
      <c r="S64" s="34">
        <f t="shared" si="3"/>
        <v>6044463.6376898251</v>
      </c>
      <c r="T64" s="35">
        <f>IFERROR(VLOOKUP($B64,'WSW2025'!$R$13:$W$334,6,FALSE()),0)</f>
        <v>5393396.0976103004</v>
      </c>
      <c r="U64" s="35">
        <f>IFERROR(VLOOKUP(B64,'BESCHUT WERK 2025'!$K$13:$P$354,6,FALSE()),0)</f>
        <v>563329.45849553414</v>
      </c>
      <c r="V64" s="35">
        <f>IFERROR(VLOOKUP(B64,'SOCIALE INFRASTRUCTUUR 2025'!$K$13:$P$354,6,FALSE()),0)</f>
        <v>87738.081583991065</v>
      </c>
      <c r="X64" s="34">
        <f t="shared" si="4"/>
        <v>5915995.0119756646</v>
      </c>
      <c r="Y64" s="35">
        <f>IFERROR(VLOOKUP($B64,'WSW2025'!$R$13:$X$334,7,FALSE()),0)</f>
        <v>5224469.2306205835</v>
      </c>
      <c r="Z64" s="35">
        <f>IFERROR(VLOOKUP(B64,'BESCHUT WERK 2025'!$K$13:$Q$354,7,FALSE()),0)</f>
        <v>597980.431763303</v>
      </c>
      <c r="AA64" s="35">
        <f>IFERROR(VLOOKUP(B64,'SOCIALE INFRASTRUCTUUR 2025'!$K$13:$Q$354,7,FALSE()),0)</f>
        <v>93545.349591778213</v>
      </c>
      <c r="AC64" s="34">
        <f t="shared" si="5"/>
        <v>5378810.2916925959</v>
      </c>
      <c r="AD64" s="35">
        <f>IFERROR(VLOOKUP($B64,'WSW2025'!$R$13:$Y$334,8,FALSE()),0)</f>
        <v>4641046.0180345634</v>
      </c>
      <c r="AE64" s="35">
        <f>IFERROR(VLOOKUP(B64,'BESCHUT WERK 2025'!$K$13:$R$354,8,FALSE()),0)</f>
        <v>637906.98527688463</v>
      </c>
      <c r="AF64" s="35">
        <f>IFERROR(VLOOKUP(B64,'SOCIALE INFRASTRUCTUUR 2025'!$K$13:$R$354,8,FALSE()),0)</f>
        <v>99857.288381147853</v>
      </c>
    </row>
    <row r="65" spans="2:32">
      <c r="B65" s="32">
        <v>383</v>
      </c>
      <c r="C65" s="33" t="s">
        <v>76</v>
      </c>
      <c r="D65" s="34">
        <f t="shared" si="0"/>
        <v>959211.98812873871</v>
      </c>
      <c r="E65" s="35">
        <f>IFERROR(VLOOKUP($B65,'WSW2025'!$R$13:$T$334,3,FALSE()),0)</f>
        <v>766363.74716041388</v>
      </c>
      <c r="F65" s="35">
        <f>IFERROR(VLOOKUP(B65,'BESCHUT WERK 2025'!$K$13:$M$354,3,FALSE()),0)</f>
        <v>169242.30703837905</v>
      </c>
      <c r="G65" s="35">
        <f>IFERROR(VLOOKUP(B65,'SOCIALE INFRASTRUCTUUR 2025'!$K$13:$M$354,3,FALSE()),0)</f>
        <v>23605.933929945822</v>
      </c>
      <c r="H65" s="31"/>
      <c r="I65" s="34">
        <f t="shared" si="1"/>
        <v>895670.62614596693</v>
      </c>
      <c r="J65" s="35">
        <f>IFERROR(VLOOKUP($B65,'WSW2025'!$R$13:$U$334,4,FALSE()),0)</f>
        <v>688125.87287697569</v>
      </c>
      <c r="K65" s="35">
        <f>IFERROR(VLOOKUP(B65,'BESCHUT WERK 2025'!$K$13:$N$354,4,FALSE()),0)</f>
        <v>181999.07921257967</v>
      </c>
      <c r="L65" s="35">
        <f>IFERROR(VLOOKUP(B65,'SOCIALE INFRASTRUCTUUR 2025'!$K$13:$N$354,4,FALSE()),0)</f>
        <v>25545.674056411572</v>
      </c>
      <c r="N65" s="34">
        <f t="shared" si="2"/>
        <v>915738.6747602456</v>
      </c>
      <c r="O65" s="35">
        <f>IFERROR(VLOOKUP($B65,'WSW2025'!$R$13:$V$334,5,FALSE()),0)</f>
        <v>693499.47702667804</v>
      </c>
      <c r="P65" s="35">
        <f>IFERROR(VLOOKUP(B65,'BESCHUT WERK 2025'!$K$13:$O$354,5,FALSE()),0)</f>
        <v>194751.39911291958</v>
      </c>
      <c r="Q65" s="35">
        <f>IFERROR(VLOOKUP(B65,'SOCIALE INFRASTRUCTUUR 2025'!$K$13:$O$354,5,FALSE()),0)</f>
        <v>27487.798620648024</v>
      </c>
      <c r="S65" s="34">
        <f t="shared" si="3"/>
        <v>867956.74577952689</v>
      </c>
      <c r="T65" s="35">
        <f>IFERROR(VLOOKUP($B65,'WSW2025'!$R$13:$W$334,6,FALSE()),0)</f>
        <v>631163.90128735045</v>
      </c>
      <c r="U65" s="35">
        <f>IFERROR(VLOOKUP(B65,'BESCHUT WERK 2025'!$K$13:$P$354,6,FALSE()),0)</f>
        <v>207360.53686952128</v>
      </c>
      <c r="V65" s="35">
        <f>IFERROR(VLOOKUP(B65,'SOCIALE INFRASTRUCTUUR 2025'!$K$13:$P$354,6,FALSE()),0)</f>
        <v>29432.307622655175</v>
      </c>
      <c r="X65" s="34">
        <f t="shared" si="4"/>
        <v>888451.81731634855</v>
      </c>
      <c r="Y65" s="35">
        <f>IFERROR(VLOOKUP($B65,'WSW2025'!$R$13:$X$334,7,FALSE()),0)</f>
        <v>636955.92768044141</v>
      </c>
      <c r="Z65" s="35">
        <f>IFERROR(VLOOKUP(B65,'BESCHUT WERK 2025'!$K$13:$Q$354,7,FALSE()),0)</f>
        <v>220115.49635458871</v>
      </c>
      <c r="AA65" s="35">
        <f>IFERROR(VLOOKUP(B65,'SOCIALE INFRASTRUCTUUR 2025'!$K$13:$Q$354,7,FALSE()),0)</f>
        <v>31380.393281318382</v>
      </c>
      <c r="AC65" s="34">
        <f t="shared" si="5"/>
        <v>910799.2920766836</v>
      </c>
      <c r="AD65" s="35">
        <f>IFERROR(VLOOKUP($B65,'WSW2025'!$R$13:$Y$334,8,FALSE()),0)</f>
        <v>642489.13083649823</v>
      </c>
      <c r="AE65" s="35">
        <f>IFERROR(VLOOKUP(B65,'BESCHUT WERK 2025'!$K$13:$R$354,8,FALSE()),0)</f>
        <v>234812.38721848401</v>
      </c>
      <c r="AF65" s="35">
        <f>IFERROR(VLOOKUP(B65,'SOCIALE INFRASTRUCTUUR 2025'!$K$13:$R$354,8,FALSE()),0)</f>
        <v>33497.7740217014</v>
      </c>
    </row>
    <row r="66" spans="2:32">
      <c r="B66" s="32">
        <v>109</v>
      </c>
      <c r="C66" s="33" t="s">
        <v>77</v>
      </c>
      <c r="D66" s="34">
        <f t="shared" si="0"/>
        <v>4738956.3061171137</v>
      </c>
      <c r="E66" s="35">
        <f>IFERROR(VLOOKUP($B66,'WSW2025'!$R$13:$T$334,3,FALSE()),0)</f>
        <v>4428426.9792521279</v>
      </c>
      <c r="F66" s="35">
        <f>IFERROR(VLOOKUP(B66,'BESCHUT WERK 2025'!$K$13:$M$354,3,FALSE()),0)</f>
        <v>270787.69126140646</v>
      </c>
      <c r="G66" s="35">
        <f>IFERROR(VLOOKUP(B66,'SOCIALE INFRASTRUCTUUR 2025'!$K$13:$M$354,3,FALSE()),0)</f>
        <v>39741.635603579678</v>
      </c>
      <c r="H66" s="31"/>
      <c r="I66" s="34">
        <f t="shared" si="1"/>
        <v>4648145.029326262</v>
      </c>
      <c r="J66" s="35">
        <f>IFERROR(VLOOKUP($B66,'WSW2025'!$R$13:$U$334,4,FALSE()),0)</f>
        <v>4313939.2285417952</v>
      </c>
      <c r="K66" s="35">
        <f>IFERROR(VLOOKUP(B66,'BESCHUT WERK 2025'!$K$13:$N$354,4,FALSE()),0)</f>
        <v>291198.52674012777</v>
      </c>
      <c r="L66" s="35">
        <f>IFERROR(VLOOKUP(B66,'SOCIALE INFRASTRUCTUUR 2025'!$K$13:$N$354,4,FALSE()),0)</f>
        <v>43007.274044338468</v>
      </c>
      <c r="N66" s="34">
        <f t="shared" si="2"/>
        <v>4437162.029922286</v>
      </c>
      <c r="O66" s="35">
        <f>IFERROR(VLOOKUP($B66,'WSW2025'!$R$13:$V$334,5,FALSE()),0)</f>
        <v>4079282.864549892</v>
      </c>
      <c r="P66" s="35">
        <f>IFERROR(VLOOKUP(B66,'BESCHUT WERK 2025'!$K$13:$O$354,5,FALSE()),0)</f>
        <v>311602.23858066997</v>
      </c>
      <c r="Q66" s="35">
        <f>IFERROR(VLOOKUP(B66,'SOCIALE INFRASTRUCTUUR 2025'!$K$13:$O$354,5,FALSE()),0)</f>
        <v>46276.92679172389</v>
      </c>
      <c r="S66" s="34">
        <f t="shared" si="3"/>
        <v>4209773.8581384132</v>
      </c>
      <c r="T66" s="35">
        <f>IFERROR(VLOOKUP($B66,'WSW2025'!$R$13:$W$334,6,FALSE()),0)</f>
        <v>3828446.4053014438</v>
      </c>
      <c r="U66" s="35">
        <f>IFERROR(VLOOKUP(B66,'BESCHUT WERK 2025'!$K$13:$P$354,6,FALSE()),0)</f>
        <v>331776.85899123375</v>
      </c>
      <c r="V66" s="35">
        <f>IFERROR(VLOOKUP(B66,'SOCIALE INFRASTRUCTUUR 2025'!$K$13:$P$354,6,FALSE()),0)</f>
        <v>49550.59384573593</v>
      </c>
      <c r="X66" s="34">
        <f t="shared" si="4"/>
        <v>3931210.0794862164</v>
      </c>
      <c r="Y66" s="35">
        <f>IFERROR(VLOOKUP($B66,'WSW2025'!$R$13:$X$334,7,FALSE()),0)</f>
        <v>3526195.0029591848</v>
      </c>
      <c r="Z66" s="35">
        <f>IFERROR(VLOOKUP(B66,'BESCHUT WERK 2025'!$K$13:$Q$354,7,FALSE()),0)</f>
        <v>352184.79416734347</v>
      </c>
      <c r="AA66" s="35">
        <f>IFERROR(VLOOKUP(B66,'SOCIALE INFRASTRUCTUUR 2025'!$K$13:$Q$354,7,FALSE()),0)</f>
        <v>52830.28235968791</v>
      </c>
      <c r="AC66" s="34">
        <f t="shared" si="5"/>
        <v>3779793.3721403563</v>
      </c>
      <c r="AD66" s="35">
        <f>IFERROR(VLOOKUP($B66,'WSW2025'!$R$13:$Y$334,8,FALSE()),0)</f>
        <v>3347698.5659466507</v>
      </c>
      <c r="AE66" s="35">
        <f>IFERROR(VLOOKUP(B66,'BESCHUT WERK 2025'!$K$13:$R$354,8,FALSE()),0)</f>
        <v>375699.81954957556</v>
      </c>
      <c r="AF66" s="35">
        <f>IFERROR(VLOOKUP(B66,'SOCIALE INFRASTRUCTUUR 2025'!$K$13:$R$354,8,FALSE()),0)</f>
        <v>56394.986644130207</v>
      </c>
    </row>
    <row r="67" spans="2:32">
      <c r="B67" s="32">
        <v>1706</v>
      </c>
      <c r="C67" s="33" t="s">
        <v>78</v>
      </c>
      <c r="D67" s="34">
        <f t="shared" si="0"/>
        <v>2303334.1468030475</v>
      </c>
      <c r="E67" s="35">
        <f>IFERROR(VLOOKUP($B67,'WSW2025'!$R$13:$T$334,3,FALSE()),0)</f>
        <v>2152850.4320145939</v>
      </c>
      <c r="F67" s="35">
        <f>IFERROR(VLOOKUP(B67,'BESCHUT WERK 2025'!$K$13:$M$354,3,FALSE()),0)</f>
        <v>135393.84563070352</v>
      </c>
      <c r="G67" s="35">
        <f>IFERROR(VLOOKUP(B67,'SOCIALE INFRASTRUCTUUR 2025'!$K$13:$M$354,3,FALSE()),0)</f>
        <v>15089.869157750178</v>
      </c>
      <c r="H67" s="31"/>
      <c r="I67" s="34">
        <f t="shared" si="1"/>
        <v>2151463.6985608148</v>
      </c>
      <c r="J67" s="35">
        <f>IFERROR(VLOOKUP($B67,'WSW2025'!$R$13:$U$334,4,FALSE()),0)</f>
        <v>1989534.6055724118</v>
      </c>
      <c r="K67" s="35">
        <f>IFERROR(VLOOKUP(B67,'BESCHUT WERK 2025'!$K$13:$N$354,4,FALSE()),0)</f>
        <v>145599.26337006388</v>
      </c>
      <c r="L67" s="35">
        <f>IFERROR(VLOOKUP(B67,'SOCIALE INFRASTRUCTUUR 2025'!$K$13:$N$354,4,FALSE()),0)</f>
        <v>16329.829618339045</v>
      </c>
      <c r="N67" s="34">
        <f t="shared" si="2"/>
        <v>2072615.1788344404</v>
      </c>
      <c r="O67" s="35">
        <f>IFERROR(VLOOKUP($B67,'WSW2025'!$R$13:$V$334,5,FALSE()),0)</f>
        <v>1899242.7452359695</v>
      </c>
      <c r="P67" s="35">
        <f>IFERROR(VLOOKUP(B67,'BESCHUT WERK 2025'!$K$13:$O$354,5,FALSE()),0)</f>
        <v>155801.11929033516</v>
      </c>
      <c r="Q67" s="35">
        <f>IFERROR(VLOOKUP(B67,'SOCIALE INFRASTRUCTUUR 2025'!$K$13:$O$354,5,FALSE()),0)</f>
        <v>17571.314308135763</v>
      </c>
      <c r="S67" s="34">
        <f t="shared" si="3"/>
        <v>1934856.7456704827</v>
      </c>
      <c r="T67" s="35">
        <f>IFERROR(VLOOKUP($B67,'WSW2025'!$R$13:$W$334,6,FALSE()),0)</f>
        <v>1750153.9929477253</v>
      </c>
      <c r="U67" s="35">
        <f>IFERROR(VLOOKUP(B67,'BESCHUT WERK 2025'!$K$13:$P$354,6,FALSE()),0)</f>
        <v>165888.42949561705</v>
      </c>
      <c r="V67" s="35">
        <f>IFERROR(VLOOKUP(B67,'SOCIALE INFRASTRUCTUUR 2025'!$K$13:$P$354,6,FALSE()),0)</f>
        <v>18814.323227140336</v>
      </c>
      <c r="X67" s="34">
        <f t="shared" si="4"/>
        <v>1822081.1102217089</v>
      </c>
      <c r="Y67" s="35">
        <f>IFERROR(VLOOKUP($B67,'WSW2025'!$R$13:$X$334,7,FALSE()),0)</f>
        <v>1625929.0946480804</v>
      </c>
      <c r="Z67" s="35">
        <f>IFERROR(VLOOKUP(B67,'BESCHUT WERK 2025'!$K$13:$Q$354,7,FALSE()),0)</f>
        <v>176092.39708367173</v>
      </c>
      <c r="AA67" s="35">
        <f>IFERROR(VLOOKUP(B67,'SOCIALE INFRASTRUCTUUR 2025'!$K$13:$Q$354,7,FALSE()),0)</f>
        <v>20059.618489956691</v>
      </c>
      <c r="AC67" s="34">
        <f t="shared" si="5"/>
        <v>1714387.5945215686</v>
      </c>
      <c r="AD67" s="35">
        <f>IFERROR(VLOOKUP($B67,'WSW2025'!$R$13:$Y$334,8,FALSE()),0)</f>
        <v>1505124.55072025</v>
      </c>
      <c r="AE67" s="35">
        <f>IFERROR(VLOOKUP(B67,'BESCHUT WERK 2025'!$K$13:$R$354,8,FALSE()),0)</f>
        <v>187849.90977478802</v>
      </c>
      <c r="AF67" s="35">
        <f>IFERROR(VLOOKUP(B67,'SOCIALE INFRASTRUCTUUR 2025'!$K$13:$R$354,8,FALSE()),0)</f>
        <v>21413.134026530646</v>
      </c>
    </row>
    <row r="68" spans="2:32">
      <c r="B68" s="32">
        <v>216</v>
      </c>
      <c r="C68" s="33" t="s">
        <v>79</v>
      </c>
      <c r="D68" s="34">
        <f t="shared" si="0"/>
        <v>3841847.951864365</v>
      </c>
      <c r="E68" s="35">
        <f>IFERROR(VLOOKUP($B68,'WSW2025'!$R$13:$T$334,3,FALSE()),0)</f>
        <v>3552480.1351870284</v>
      </c>
      <c r="F68" s="35">
        <f>IFERROR(VLOOKUP(B68,'BESCHUT WERK 2025'!$K$13:$M$354,3,FALSE()),0)</f>
        <v>262325.5759094875</v>
      </c>
      <c r="G68" s="35">
        <f>IFERROR(VLOOKUP(B68,'SOCIALE INFRASTRUCTUUR 2025'!$K$13:$M$354,3,FALSE()),0)</f>
        <v>27042.240767849329</v>
      </c>
      <c r="H68" s="31"/>
      <c r="I68" s="34">
        <f t="shared" si="1"/>
        <v>3701938.1199928978</v>
      </c>
      <c r="J68" s="35">
        <f>IFERROR(VLOOKUP($B68,'WSW2025'!$R$13:$U$334,4,FALSE()),0)</f>
        <v>3390575.1990854857</v>
      </c>
      <c r="K68" s="35">
        <f>IFERROR(VLOOKUP(B68,'BESCHUT WERK 2025'!$K$13:$N$354,4,FALSE()),0)</f>
        <v>282098.57277949783</v>
      </c>
      <c r="L68" s="35">
        <f>IFERROR(VLOOKUP(B68,'SOCIALE INFRASTRUCTUUR 2025'!$K$13:$N$354,4,FALSE()),0)</f>
        <v>29264.348127914524</v>
      </c>
      <c r="N68" s="34">
        <f t="shared" si="2"/>
        <v>3636693.866720852</v>
      </c>
      <c r="O68" s="35">
        <f>IFERROR(VLOOKUP($B68,'WSW2025'!$R$13:$V$334,5,FALSE()),0)</f>
        <v>3303340.0110683767</v>
      </c>
      <c r="P68" s="35">
        <f>IFERROR(VLOOKUP(B68,'BESCHUT WERK 2025'!$K$13:$O$354,5,FALSE()),0)</f>
        <v>301864.66862502421</v>
      </c>
      <c r="Q68" s="35">
        <f>IFERROR(VLOOKUP(B68,'SOCIALE INFRASTRUCTUUR 2025'!$K$13:$O$354,5,FALSE()),0)</f>
        <v>31489.187027451218</v>
      </c>
      <c r="S68" s="34">
        <f t="shared" si="3"/>
        <v>3560544.7499939753</v>
      </c>
      <c r="T68" s="35">
        <f>IFERROR(VLOOKUP($B68,'WSW2025'!$R$13:$W$334,6,FALSE()),0)</f>
        <v>3205419.1603797586</v>
      </c>
      <c r="U68" s="35">
        <f>IFERROR(VLOOKUP(B68,'BESCHUT WERK 2025'!$K$13:$P$354,6,FALSE()),0)</f>
        <v>321408.832147757</v>
      </c>
      <c r="V68" s="35">
        <f>IFERROR(VLOOKUP(B68,'SOCIALE INFRASTRUCTUUR 2025'!$K$13:$P$354,6,FALSE()),0)</f>
        <v>33716.757466459414</v>
      </c>
      <c r="X68" s="34">
        <f t="shared" si="4"/>
        <v>3437429.1797573878</v>
      </c>
      <c r="Y68" s="35">
        <f>IFERROR(VLOOKUP($B68,'WSW2025'!$R$13:$X$334,7,FALSE()),0)</f>
        <v>3060301.7351931008</v>
      </c>
      <c r="Z68" s="35">
        <f>IFERROR(VLOOKUP(B68,'BESCHUT WERK 2025'!$K$13:$Q$354,7,FALSE()),0)</f>
        <v>341179.01934961235</v>
      </c>
      <c r="AA68" s="35">
        <f>IFERROR(VLOOKUP(B68,'SOCIALE INFRASTRUCTUUR 2025'!$K$13:$Q$354,7,FALSE()),0)</f>
        <v>35948.425214674855</v>
      </c>
      <c r="AC68" s="34">
        <f t="shared" si="5"/>
        <v>3322221.7158141239</v>
      </c>
      <c r="AD68" s="35">
        <f>IFERROR(VLOOKUP($B68,'WSW2025'!$R$13:$Y$334,8,FALSE()),0)</f>
        <v>2919888.4833601066</v>
      </c>
      <c r="AE68" s="35">
        <f>IFERROR(VLOOKUP(B68,'BESCHUT WERK 2025'!$K$13:$R$354,8,FALSE()),0)</f>
        <v>363959.20018865034</v>
      </c>
      <c r="AF68" s="35">
        <f>IFERROR(VLOOKUP(B68,'SOCIALE INFRASTRUCTUUR 2025'!$K$13:$R$354,8,FALSE()),0)</f>
        <v>38374.032265366797</v>
      </c>
    </row>
    <row r="69" spans="2:32">
      <c r="B69" s="32">
        <v>148</v>
      </c>
      <c r="C69" s="33" t="s">
        <v>80</v>
      </c>
      <c r="D69" s="34">
        <f t="shared" si="0"/>
        <v>3432409.6010388662</v>
      </c>
      <c r="E69" s="35">
        <f>IFERROR(VLOOKUP($B69,'WSW2025'!$R$13:$T$334,3,FALSE()),0)</f>
        <v>3288260.3702903795</v>
      </c>
      <c r="F69" s="35">
        <f>IFERROR(VLOOKUP(B69,'BESCHUT WERK 2025'!$K$13:$M$354,3,FALSE()),0)</f>
        <v>121290.32004417189</v>
      </c>
      <c r="G69" s="35">
        <f>IFERROR(VLOOKUP(B69,'SOCIALE INFRASTRUCTUUR 2025'!$K$13:$M$354,3,FALSE()),0)</f>
        <v>22858.910704314625</v>
      </c>
      <c r="H69" s="31"/>
      <c r="I69" s="34">
        <f t="shared" si="1"/>
        <v>3288960.9804307534</v>
      </c>
      <c r="J69" s="35">
        <f>IFERROR(VLOOKUP($B69,'WSW2025'!$R$13:$U$334,4,FALSE()),0)</f>
        <v>3133791.0403455077</v>
      </c>
      <c r="K69" s="35">
        <f>IFERROR(VLOOKUP(B69,'BESCHUT WERK 2025'!$K$13:$N$354,4,FALSE()),0)</f>
        <v>130432.67343568229</v>
      </c>
      <c r="L69" s="35">
        <f>IFERROR(VLOOKUP(B69,'SOCIALE INFRASTRUCTUUR 2025'!$K$13:$N$354,4,FALSE()),0)</f>
        <v>24737.266649563106</v>
      </c>
      <c r="N69" s="34">
        <f t="shared" si="2"/>
        <v>3133115.9695072616</v>
      </c>
      <c r="O69" s="35">
        <f>IFERROR(VLOOKUP($B69,'WSW2025'!$R$13:$V$334,5,FALSE()),0)</f>
        <v>2966926.2019006452</v>
      </c>
      <c r="P69" s="35">
        <f>IFERROR(VLOOKUP(B69,'BESCHUT WERK 2025'!$K$13:$O$354,5,FALSE()),0)</f>
        <v>139571.83603092545</v>
      </c>
      <c r="Q69" s="35">
        <f>IFERROR(VLOOKUP(B69,'SOCIALE INFRASTRUCTUUR 2025'!$K$13:$O$354,5,FALSE()),0)</f>
        <v>26617.931575690807</v>
      </c>
      <c r="S69" s="34">
        <f t="shared" si="3"/>
        <v>3011068.9460060471</v>
      </c>
      <c r="T69" s="35">
        <f>IFERROR(VLOOKUP($B69,'WSW2025'!$R$13:$W$334,6,FALSE()),0)</f>
        <v>2833959.6557668592</v>
      </c>
      <c r="U69" s="35">
        <f>IFERROR(VLOOKUP(B69,'BESCHUT WERK 2025'!$K$13:$P$354,6,FALSE()),0)</f>
        <v>148608.38475649033</v>
      </c>
      <c r="V69" s="35">
        <f>IFERROR(VLOOKUP(B69,'SOCIALE INFRASTRUCTUUR 2025'!$K$13:$P$354,6,FALSE()),0)</f>
        <v>28500.905482697734</v>
      </c>
      <c r="X69" s="34">
        <f t="shared" si="4"/>
        <v>2831236.4901021393</v>
      </c>
      <c r="Y69" s="35">
        <f>IFERROR(VLOOKUP($B69,'WSW2025'!$R$13:$X$334,7,FALSE()),0)</f>
        <v>2643099.7081869934</v>
      </c>
      <c r="Z69" s="35">
        <f>IFERROR(VLOOKUP(B69,'BESCHUT WERK 2025'!$K$13:$Q$354,7,FALSE()),0)</f>
        <v>157749.43905412269</v>
      </c>
      <c r="AA69" s="35">
        <f>IFERROR(VLOOKUP(B69,'SOCIALE INFRASTRUCTUUR 2025'!$K$13:$Q$354,7,FALSE()),0)</f>
        <v>30387.342861023495</v>
      </c>
      <c r="AC69" s="34">
        <f t="shared" si="5"/>
        <v>2705889.1380320159</v>
      </c>
      <c r="AD69" s="35">
        <f>IFERROR(VLOOKUP($B69,'WSW2025'!$R$13:$Y$334,8,FALSE()),0)</f>
        <v>2505169.2093103277</v>
      </c>
      <c r="AE69" s="35">
        <f>IFERROR(VLOOKUP(B69,'BESCHUT WERK 2025'!$K$13:$R$354,8,FALSE()),0)</f>
        <v>168282.21083991425</v>
      </c>
      <c r="AF69" s="35">
        <f>IFERROR(VLOOKUP(B69,'SOCIALE INFRASTRUCTUUR 2025'!$K$13:$R$354,8,FALSE()),0)</f>
        <v>32437.717881774141</v>
      </c>
    </row>
    <row r="70" spans="2:32">
      <c r="B70" s="32">
        <v>1891</v>
      </c>
      <c r="C70" s="33" t="s">
        <v>81</v>
      </c>
      <c r="D70" s="34">
        <f t="shared" si="0"/>
        <v>5854697.8251801571</v>
      </c>
      <c r="E70" s="35">
        <f>IFERROR(VLOOKUP($B70,'WSW2025'!$R$13:$T$334,3,FALSE()),0)</f>
        <v>5717349.2755471086</v>
      </c>
      <c r="F70" s="35">
        <f>IFERROR(VLOOKUP(B70,'BESCHUT WERK 2025'!$K$13:$M$354,3,FALSE()),0)</f>
        <v>110007.49957494652</v>
      </c>
      <c r="G70" s="35">
        <f>IFERROR(VLOOKUP(B70,'SOCIALE INFRASTRUCTUUR 2025'!$K$13:$M$354,3,FALSE()),0)</f>
        <v>27341.050058101806</v>
      </c>
      <c r="H70" s="31"/>
      <c r="I70" s="34">
        <f t="shared" si="1"/>
        <v>5618391.1597687062</v>
      </c>
      <c r="J70" s="35">
        <f>IFERROR(VLOOKUP($B70,'WSW2025'!$R$13:$U$334,4,FALSE()),0)</f>
        <v>5470504.0471898755</v>
      </c>
      <c r="K70" s="35">
        <f>IFERROR(VLOOKUP(B70,'BESCHUT WERK 2025'!$K$13:$N$354,4,FALSE()),0)</f>
        <v>118299.40148817694</v>
      </c>
      <c r="L70" s="35">
        <f>IFERROR(VLOOKUP(B70,'SOCIALE INFRASTRUCTUUR 2025'!$K$13:$N$354,4,FALSE()),0)</f>
        <v>29587.711090653909</v>
      </c>
      <c r="N70" s="34">
        <f t="shared" si="2"/>
        <v>5457932.1528654806</v>
      </c>
      <c r="O70" s="35">
        <f>IFERROR(VLOOKUP($B70,'WSW2025'!$R$13:$V$334,5,FALSE()),0)</f>
        <v>5299506.6095966492</v>
      </c>
      <c r="P70" s="35">
        <f>IFERROR(VLOOKUP(B70,'BESCHUT WERK 2025'!$K$13:$O$354,5,FALSE()),0)</f>
        <v>126588.4094233973</v>
      </c>
      <c r="Q70" s="35">
        <f>IFERROR(VLOOKUP(B70,'SOCIALE INFRASTRUCTUUR 2025'!$K$13:$O$354,5,FALSE()),0)</f>
        <v>31837.133845434102</v>
      </c>
      <c r="S70" s="34">
        <f t="shared" si="3"/>
        <v>5251799.0212533418</v>
      </c>
      <c r="T70" s="35">
        <f>IFERROR(VLOOKUP($B70,'WSW2025'!$R$13:$W$334,6,FALSE()),0)</f>
        <v>5082925.3539657108</v>
      </c>
      <c r="U70" s="35">
        <f>IFERROR(VLOOKUP(B70,'BESCHUT WERK 2025'!$K$13:$P$354,6,FALSE()),0)</f>
        <v>134784.34896518869</v>
      </c>
      <c r="V70" s="35">
        <f>IFERROR(VLOOKUP(B70,'SOCIALE INFRASTRUCTUUR 2025'!$K$13:$P$354,6,FALSE()),0)</f>
        <v>34089.318322442385</v>
      </c>
      <c r="X70" s="34">
        <f t="shared" si="4"/>
        <v>5007083.5655629328</v>
      </c>
      <c r="Y70" s="35">
        <f>IFERROR(VLOOKUP($B70,'WSW2025'!$R$13:$X$334,7,FALSE()),0)</f>
        <v>4827662.8475496564</v>
      </c>
      <c r="Z70" s="35">
        <f>IFERROR(VLOOKUP(B70,'BESCHUT WERK 2025'!$K$13:$Q$354,7,FALSE()),0)</f>
        <v>143075.07263048325</v>
      </c>
      <c r="AA70" s="35">
        <f>IFERROR(VLOOKUP(B70,'SOCIALE INFRASTRUCTUUR 2025'!$K$13:$Q$354,7,FALSE()),0)</f>
        <v>36345.645382792813</v>
      </c>
      <c r="AC70" s="34">
        <f t="shared" si="5"/>
        <v>4847547.3620845145</v>
      </c>
      <c r="AD70" s="35">
        <f>IFERROR(VLOOKUP($B70,'WSW2025'!$R$13:$Y$334,8,FALSE()),0)</f>
        <v>4656121.2556711612</v>
      </c>
      <c r="AE70" s="35">
        <f>IFERROR(VLOOKUP(B70,'BESCHUT WERK 2025'!$K$13:$R$354,8,FALSE()),0)</f>
        <v>152628.05169201511</v>
      </c>
      <c r="AF70" s="35">
        <f>IFERROR(VLOOKUP(B70,'SOCIALE INFRASTRUCTUUR 2025'!$K$13:$R$354,8,FALSE()),0)</f>
        <v>38798.054721337699</v>
      </c>
    </row>
    <row r="71" spans="2:32">
      <c r="B71" s="32">
        <v>310</v>
      </c>
      <c r="C71" s="33" t="s">
        <v>82</v>
      </c>
      <c r="D71" s="34">
        <f t="shared" si="0"/>
        <v>1178993.1363957999</v>
      </c>
      <c r="E71" s="35">
        <f>IFERROR(VLOOKUP($B71,'WSW2025'!$R$13:$T$334,3,FALSE()),0)</f>
        <v>1018499.3103838881</v>
      </c>
      <c r="F71" s="35">
        <f>IFERROR(VLOOKUP(B71,'BESCHUT WERK 2025'!$K$13:$M$354,3,FALSE()),0)</f>
        <v>135393.84563070352</v>
      </c>
      <c r="G71" s="35">
        <f>IFERROR(VLOOKUP(B71,'SOCIALE INFRASTRUCTUUR 2025'!$K$13:$M$354,3,FALSE()),0)</f>
        <v>25099.980381208214</v>
      </c>
      <c r="H71" s="31"/>
      <c r="I71" s="34">
        <f t="shared" si="1"/>
        <v>1168093.0145172975</v>
      </c>
      <c r="J71" s="35">
        <f>IFERROR(VLOOKUP($B71,'WSW2025'!$R$13:$U$334,4,FALSE()),0)</f>
        <v>995331.26227712515</v>
      </c>
      <c r="K71" s="35">
        <f>IFERROR(VLOOKUP(B71,'BESCHUT WERK 2025'!$K$13:$N$354,4,FALSE()),0)</f>
        <v>145599.26337006388</v>
      </c>
      <c r="L71" s="35">
        <f>IFERROR(VLOOKUP(B71,'SOCIALE INFRASTRUCTUUR 2025'!$K$13:$N$354,4,FALSE()),0)</f>
        <v>27162.488870108507</v>
      </c>
      <c r="N71" s="34">
        <f t="shared" si="2"/>
        <v>1184756.3989820185</v>
      </c>
      <c r="O71" s="35">
        <f>IFERROR(VLOOKUP($B71,'WSW2025'!$R$13:$V$334,5,FALSE()),0)</f>
        <v>999727.7469811209</v>
      </c>
      <c r="P71" s="35">
        <f>IFERROR(VLOOKUP(B71,'BESCHUT WERK 2025'!$K$13:$O$354,5,FALSE()),0)</f>
        <v>155801.11929033516</v>
      </c>
      <c r="Q71" s="35">
        <f>IFERROR(VLOOKUP(B71,'SOCIALE INFRASTRUCTUUR 2025'!$K$13:$O$354,5,FALSE()),0)</f>
        <v>29227.532710562456</v>
      </c>
      <c r="S71" s="34">
        <f t="shared" si="3"/>
        <v>1121886.7087347438</v>
      </c>
      <c r="T71" s="35">
        <f>IFERROR(VLOOKUP($B71,'WSW2025'!$R$13:$W$334,6,FALSE()),0)</f>
        <v>924703.16733655659</v>
      </c>
      <c r="U71" s="35">
        <f>IFERROR(VLOOKUP(B71,'BESCHUT WERK 2025'!$K$13:$P$354,6,FALSE()),0)</f>
        <v>165888.42949561705</v>
      </c>
      <c r="V71" s="35">
        <f>IFERROR(VLOOKUP(B71,'SOCIALE INFRASTRUCTUUR 2025'!$K$13:$P$354,6,FALSE()),0)</f>
        <v>31295.111902570061</v>
      </c>
      <c r="X71" s="34">
        <f t="shared" si="4"/>
        <v>1075566.6993294144</v>
      </c>
      <c r="Y71" s="35">
        <f>IFERROR(VLOOKUP($B71,'WSW2025'!$R$13:$X$334,7,FALSE()),0)</f>
        <v>866107.80812383443</v>
      </c>
      <c r="Z71" s="35">
        <f>IFERROR(VLOOKUP(B71,'BESCHUT WERK 2025'!$K$13:$Q$354,7,FALSE()),0)</f>
        <v>176092.39708367173</v>
      </c>
      <c r="AA71" s="35">
        <f>IFERROR(VLOOKUP(B71,'SOCIALE INFRASTRUCTUUR 2025'!$K$13:$Q$354,7,FALSE()),0)</f>
        <v>33366.494121908152</v>
      </c>
      <c r="AC71" s="34">
        <f t="shared" si="5"/>
        <v>1013532.8990734522</v>
      </c>
      <c r="AD71" s="35">
        <f>IFERROR(VLOOKUP($B71,'WSW2025'!$R$13:$Y$334,8,FALSE()),0)</f>
        <v>790065.10299710825</v>
      </c>
      <c r="AE71" s="35">
        <f>IFERROR(VLOOKUP(B71,'BESCHUT WERK 2025'!$K$13:$R$354,8,FALSE()),0)</f>
        <v>187849.90977478802</v>
      </c>
      <c r="AF71" s="35">
        <f>IFERROR(VLOOKUP(B71,'SOCIALE INFRASTRUCTUUR 2025'!$K$13:$R$354,8,FALSE()),0)</f>
        <v>35617.886301555918</v>
      </c>
    </row>
    <row r="72" spans="2:32">
      <c r="B72" s="32">
        <v>1940</v>
      </c>
      <c r="C72" s="33" t="s">
        <v>83</v>
      </c>
      <c r="D72" s="34">
        <f t="shared" si="0"/>
        <v>3541268.9189515649</v>
      </c>
      <c r="E72" s="35">
        <f>IFERROR(VLOOKUP($B72,'WSW2025'!$R$13:$T$334,3,FALSE()),0)</f>
        <v>3325131.536483638</v>
      </c>
      <c r="F72" s="35">
        <f>IFERROR(VLOOKUP(B72,'BESCHUT WERK 2025'!$K$13:$M$354,3,FALSE()),0)</f>
        <v>172063.01215568633</v>
      </c>
      <c r="G72" s="35">
        <f>IFERROR(VLOOKUP(B72,'SOCIALE INFRASTRUCTUUR 2025'!$K$13:$M$354,3,FALSE()),0)</f>
        <v>44074.370312240615</v>
      </c>
      <c r="H72" s="31"/>
      <c r="I72" s="34">
        <f t="shared" si="1"/>
        <v>3519438.0775192431</v>
      </c>
      <c r="J72" s="35">
        <f>IFERROR(VLOOKUP($B72,'WSW2025'!$R$13:$U$334,4,FALSE()),0)</f>
        <v>3286709.6433157269</v>
      </c>
      <c r="K72" s="35">
        <f>IFERROR(VLOOKUP(B72,'BESCHUT WERK 2025'!$K$13:$N$354,4,FALSE()),0)</f>
        <v>185032.39719945681</v>
      </c>
      <c r="L72" s="35">
        <f>IFERROR(VLOOKUP(B72,'SOCIALE INFRASTRUCTUUR 2025'!$K$13:$N$354,4,FALSE()),0)</f>
        <v>47696.037004059581</v>
      </c>
      <c r="N72" s="34">
        <f t="shared" si="2"/>
        <v>3430898.3171951408</v>
      </c>
      <c r="O72" s="35">
        <f>IFERROR(VLOOKUP($B72,'WSW2025'!$R$13:$V$334,5,FALSE()),0)</f>
        <v>3181578.9057778637</v>
      </c>
      <c r="P72" s="35">
        <f>IFERROR(VLOOKUP(B72,'BESCHUT WERK 2025'!$K$13:$O$354,5,FALSE()),0)</f>
        <v>197997.25576480149</v>
      </c>
      <c r="Q72" s="35">
        <f>IFERROR(VLOOKUP(B72,'SOCIALE INFRASTRUCTUUR 2025'!$K$13:$O$354,5,FALSE()),0)</f>
        <v>51322.15565247574</v>
      </c>
      <c r="S72" s="34">
        <f t="shared" si="3"/>
        <v>3310795.0696594752</v>
      </c>
      <c r="T72" s="35">
        <f>IFERROR(VLOOKUP($B72,'WSW2025'!$R$13:$W$334,6,FALSE()),0)</f>
        <v>3045025.7975846394</v>
      </c>
      <c r="U72" s="35">
        <f>IFERROR(VLOOKUP(B72,'BESCHUT WERK 2025'!$K$13:$P$354,6,FALSE()),0)</f>
        <v>210816.54581734689</v>
      </c>
      <c r="V72" s="35">
        <f>IFERROR(VLOOKUP(B72,'SOCIALE INFRASTRUCTUUR 2025'!$K$13:$P$354,6,FALSE()),0)</f>
        <v>54952.726257489092</v>
      </c>
      <c r="X72" s="34">
        <f t="shared" si="4"/>
        <v>3151016.7829441647</v>
      </c>
      <c r="Y72" s="35">
        <f>IFERROR(VLOOKUP($B72,'WSW2025'!$R$13:$X$334,7,FALSE()),0)</f>
        <v>2868642.7201862657</v>
      </c>
      <c r="Z72" s="35">
        <f>IFERROR(VLOOKUP(B72,'BESCHUT WERK 2025'!$K$13:$Q$354,7,FALSE()),0)</f>
        <v>223784.08796050097</v>
      </c>
      <c r="AA72" s="35">
        <f>IFERROR(VLOOKUP(B72,'SOCIALE INFRASTRUCTUUR 2025'!$K$13:$Q$354,7,FALSE()),0)</f>
        <v>58589.974797398245</v>
      </c>
      <c r="AC72" s="34">
        <f t="shared" si="5"/>
        <v>2978733.8904606085</v>
      </c>
      <c r="AD72" s="35">
        <f>IFERROR(VLOOKUP($B72,'WSW2025'!$R$13:$Y$334,8,FALSE()),0)</f>
        <v>2677464.6511994395</v>
      </c>
      <c r="AE72" s="35">
        <f>IFERROR(VLOOKUP(B72,'BESCHUT WERK 2025'!$K$13:$R$354,8,FALSE()),0)</f>
        <v>238725.92700546046</v>
      </c>
      <c r="AF72" s="35">
        <f>IFERROR(VLOOKUP(B72,'SOCIALE INFRASTRUCTUUR 2025'!$K$13:$R$354,8,FALSE()),0)</f>
        <v>62543.312255708312</v>
      </c>
    </row>
    <row r="73" spans="2:32">
      <c r="B73" s="32">
        <v>736</v>
      </c>
      <c r="C73" s="33" t="s">
        <v>84</v>
      </c>
      <c r="D73" s="34">
        <f t="shared" si="0"/>
        <v>2098396.5464716819</v>
      </c>
      <c r="E73" s="35">
        <f>IFERROR(VLOOKUP($B73,'WSW2025'!$R$13:$T$334,3,FALSE()),0)</f>
        <v>1908518.415265789</v>
      </c>
      <c r="F73" s="35">
        <f>IFERROR(VLOOKUP(B73,'BESCHUT WERK 2025'!$K$13:$M$354,3,FALSE()),0)</f>
        <v>166421.60192107322</v>
      </c>
      <c r="G73" s="35">
        <f>IFERROR(VLOOKUP(B73,'SOCIALE INFRASTRUCTUUR 2025'!$K$13:$M$354,3,FALSE()),0)</f>
        <v>23456.529284819582</v>
      </c>
      <c r="H73" s="31"/>
      <c r="I73" s="34">
        <f t="shared" si="1"/>
        <v>2008433.0907748113</v>
      </c>
      <c r="J73" s="35">
        <f>IFERROR(VLOOKUP($B73,'WSW2025'!$R$13:$U$334,4,FALSE()),0)</f>
        <v>1804083.3369740653</v>
      </c>
      <c r="K73" s="35">
        <f>IFERROR(VLOOKUP(B73,'BESCHUT WERK 2025'!$K$13:$N$354,4,FALSE()),0)</f>
        <v>178965.76122570405</v>
      </c>
      <c r="L73" s="35">
        <f>IFERROR(VLOOKUP(B73,'SOCIALE INFRASTRUCTUUR 2025'!$K$13:$N$354,4,FALSE()),0)</f>
        <v>25383.992575041877</v>
      </c>
      <c r="N73" s="34">
        <f t="shared" si="2"/>
        <v>1962486.1745403402</v>
      </c>
      <c r="O73" s="35">
        <f>IFERROR(VLOOKUP($B73,'WSW2025'!$R$13:$V$334,5,FALSE()),0)</f>
        <v>1743666.8068676461</v>
      </c>
      <c r="P73" s="35">
        <f>IFERROR(VLOOKUP(B73,'BESCHUT WERK 2025'!$K$13:$O$354,5,FALSE()),0)</f>
        <v>191505.54246103766</v>
      </c>
      <c r="Q73" s="35">
        <f>IFERROR(VLOOKUP(B73,'SOCIALE INFRASTRUCTUUR 2025'!$K$13:$O$354,5,FALSE()),0)</f>
        <v>27313.825211656578</v>
      </c>
      <c r="S73" s="34">
        <f t="shared" si="3"/>
        <v>1843466.8647918885</v>
      </c>
      <c r="T73" s="35">
        <f>IFERROR(VLOOKUP($B73,'WSW2025'!$R$13:$W$334,6,FALSE()),0)</f>
        <v>1610316.3096755275</v>
      </c>
      <c r="U73" s="35">
        <f>IFERROR(VLOOKUP(B73,'BESCHUT WERK 2025'!$K$13:$P$354,6,FALSE()),0)</f>
        <v>203904.52792169747</v>
      </c>
      <c r="V73" s="35">
        <f>IFERROR(VLOOKUP(B73,'SOCIALE INFRASTRUCTUUR 2025'!$K$13:$P$354,6,FALSE()),0)</f>
        <v>29246.027194663686</v>
      </c>
      <c r="X73" s="34">
        <f t="shared" si="4"/>
        <v>1867014.4500735803</v>
      </c>
      <c r="Y73" s="35">
        <f>IFERROR(VLOOKUP($B73,'WSW2025'!$R$13:$X$334,7,FALSE()),0)</f>
        <v>1619385.7621276407</v>
      </c>
      <c r="Z73" s="35">
        <f>IFERROR(VLOOKUP(B73,'BESCHUT WERK 2025'!$K$13:$Q$354,7,FALSE()),0)</f>
        <v>216446.90474868024</v>
      </c>
      <c r="AA73" s="35">
        <f>IFERROR(VLOOKUP(B73,'SOCIALE INFRASTRUCTUUR 2025'!$K$13:$Q$354,7,FALSE()),0)</f>
        <v>31181.783197259403</v>
      </c>
      <c r="AC73" s="34">
        <f t="shared" si="5"/>
        <v>1864211.1542168723</v>
      </c>
      <c r="AD73" s="35">
        <f>IFERROR(VLOOKUP($B73,'WSW2025'!$R$13:$Y$334,8,FALSE()),0)</f>
        <v>1600026.5439916446</v>
      </c>
      <c r="AE73" s="35">
        <f>IFERROR(VLOOKUP(B73,'BESCHUT WERK 2025'!$K$13:$R$354,8,FALSE()),0)</f>
        <v>230898.84743151156</v>
      </c>
      <c r="AF73" s="35">
        <f>IFERROR(VLOOKUP(B73,'SOCIALE INFRASTRUCTUUR 2025'!$K$13:$R$354,8,FALSE()),0)</f>
        <v>33285.762793715949</v>
      </c>
    </row>
    <row r="74" spans="2:32">
      <c r="B74" s="32">
        <v>1690</v>
      </c>
      <c r="C74" s="33" t="s">
        <v>85</v>
      </c>
      <c r="D74" s="34">
        <f t="shared" si="0"/>
        <v>1092946.3847093361</v>
      </c>
      <c r="E74" s="35">
        <f>IFERROR(VLOOKUP($B74,'WSW2025'!$R$13:$T$334,3,FALSE()),0)</f>
        <v>989966.44297971122</v>
      </c>
      <c r="F74" s="35">
        <f>IFERROR(VLOOKUP(B74,'BESCHUT WERK 2025'!$K$13:$M$354,3,FALSE()),0)</f>
        <v>87441.858636496079</v>
      </c>
      <c r="G74" s="35">
        <f>IFERROR(VLOOKUP(B74,'SOCIALE INFRASTRUCTUUR 2025'!$K$13:$M$354,3,FALSE()),0)</f>
        <v>15538.083093128895</v>
      </c>
      <c r="H74" s="31"/>
      <c r="I74" s="34">
        <f t="shared" si="1"/>
        <v>1030786.5909207306</v>
      </c>
      <c r="J74" s="35">
        <f>IFERROR(VLOOKUP($B74,'WSW2025'!$R$13:$U$334,4,FALSE()),0)</f>
        <v>919938.85926511604</v>
      </c>
      <c r="K74" s="35">
        <f>IFERROR(VLOOKUP(B74,'BESCHUT WERK 2025'!$K$13:$N$354,4,FALSE()),0)</f>
        <v>94032.857593166365</v>
      </c>
      <c r="L74" s="35">
        <f>IFERROR(VLOOKUP(B74,'SOCIALE INFRASTRUCTUUR 2025'!$K$13:$N$354,4,FALSE()),0)</f>
        <v>16814.874062448122</v>
      </c>
      <c r="N74" s="34">
        <f t="shared" si="2"/>
        <v>968830.99899287848</v>
      </c>
      <c r="O74" s="35">
        <f>IFERROR(VLOOKUP($B74,'WSW2025'!$R$13:$V$334,5,FALSE()),0)</f>
        <v>850116.20824942691</v>
      </c>
      <c r="P74" s="35">
        <f>IFERROR(VLOOKUP(B74,'BESCHUT WERK 2025'!$K$13:$O$354,5,FALSE()),0)</f>
        <v>100621.55620834153</v>
      </c>
      <c r="Q74" s="35">
        <f>IFERROR(VLOOKUP(B74,'SOCIALE INFRASTRUCTUUR 2025'!$K$13:$O$354,5,FALSE()),0)</f>
        <v>18093.234535110092</v>
      </c>
      <c r="S74" s="34">
        <f t="shared" si="3"/>
        <v>980482.4424422608</v>
      </c>
      <c r="T74" s="35">
        <f>IFERROR(VLOOKUP($B74,'WSW2025'!$R$13:$W$334,6,FALSE()),0)</f>
        <v>853973.00054855994</v>
      </c>
      <c r="U74" s="35">
        <f>IFERROR(VLOOKUP(B74,'BESCHUT WERK 2025'!$K$13:$P$354,6,FALSE()),0)</f>
        <v>107136.27738258606</v>
      </c>
      <c r="V74" s="35">
        <f>IFERROR(VLOOKUP(B74,'SOCIALE INFRASTRUCTUUR 2025'!$K$13:$P$354,6,FALSE()),0)</f>
        <v>19373.164511114799</v>
      </c>
      <c r="X74" s="34">
        <f t="shared" si="4"/>
        <v>958415.39409540931</v>
      </c>
      <c r="Y74" s="35">
        <f>IFERROR(VLOOKUP($B74,'WSW2025'!$R$13:$X$334,7,FALSE()),0)</f>
        <v>824033.60557007103</v>
      </c>
      <c r="Z74" s="35">
        <f>IFERROR(VLOOKUP(B74,'BESCHUT WERK 2025'!$K$13:$Q$354,7,FALSE()),0)</f>
        <v>113726.33978320473</v>
      </c>
      <c r="AA74" s="35">
        <f>IFERROR(VLOOKUP(B74,'SOCIALE INFRASTRUCTUUR 2025'!$K$13:$Q$354,7,FALSE()),0)</f>
        <v>20655.44874213362</v>
      </c>
      <c r="AC74" s="34">
        <f t="shared" si="5"/>
        <v>895353.1692856719</v>
      </c>
      <c r="AD74" s="35">
        <f>IFERROR(VLOOKUP($B74,'WSW2025'!$R$13:$Y$334,8,FALSE()),0)</f>
        <v>751984.26817896764</v>
      </c>
      <c r="AE74" s="35">
        <f>IFERROR(VLOOKUP(B74,'BESCHUT WERK 2025'!$K$13:$R$354,8,FALSE()),0)</f>
        <v>121319.73339621723</v>
      </c>
      <c r="AF74" s="35">
        <f>IFERROR(VLOOKUP(B74,'SOCIALE INFRASTRUCTUUR 2025'!$K$13:$R$354,8,FALSE()),0)</f>
        <v>22049.167710487</v>
      </c>
    </row>
    <row r="75" spans="2:32">
      <c r="B75" s="32">
        <v>503</v>
      </c>
      <c r="C75" s="33" t="s">
        <v>86</v>
      </c>
      <c r="D75" s="34">
        <f t="shared" ref="D75:D138" si="6">SUM(E75:G75)</f>
        <v>13282566.435201054</v>
      </c>
      <c r="E75" s="35">
        <f>IFERROR(VLOOKUP($B75,'WSW2025'!$R$13:$T$334,3,FALSE()),0)</f>
        <v>12083663.036462775</v>
      </c>
      <c r="F75" s="35">
        <f>IFERROR(VLOOKUP(B75,'BESCHUT WERK 2025'!$K$13:$M$354,3,FALSE()),0)</f>
        <v>1088792.1752802418</v>
      </c>
      <c r="G75" s="35">
        <f>IFERROR(VLOOKUP(B75,'SOCIALE INFRASTRUCTUUR 2025'!$K$13:$M$354,3,FALSE()),0)</f>
        <v>110111.22345803841</v>
      </c>
      <c r="H75" s="31"/>
      <c r="I75" s="34">
        <f t="shared" ref="I75:I138" si="7">SUM(J75:L75)</f>
        <v>12953053.868739886</v>
      </c>
      <c r="J75" s="35">
        <f>IFERROR(VLOOKUP($B75,'WSW2025'!$R$13:$U$334,4,FALSE()),0)</f>
        <v>11663033.874036156</v>
      </c>
      <c r="K75" s="35">
        <f>IFERROR(VLOOKUP(B75,'BESCHUT WERK 2025'!$K$13:$N$354,4,FALSE()),0)</f>
        <v>1170860.7429342654</v>
      </c>
      <c r="L75" s="35">
        <f>IFERROR(VLOOKUP(B75,'SOCIALE INFRASTRUCTUUR 2025'!$K$13:$N$354,4,FALSE()),0)</f>
        <v>119159.2517694641</v>
      </c>
      <c r="N75" s="34">
        <f t="shared" ref="N75:N138" si="8">SUM(O75:Q75)</f>
        <v>12859359.541039806</v>
      </c>
      <c r="O75" s="35">
        <f>IFERROR(VLOOKUP($B75,'WSW2025'!$R$13:$V$334,5,FALSE()),0)</f>
        <v>11478240.470986664</v>
      </c>
      <c r="P75" s="35">
        <f>IFERROR(VLOOKUP(B75,'BESCHUT WERK 2025'!$K$13:$O$354,5,FALSE()),0)</f>
        <v>1252900.667626447</v>
      </c>
      <c r="Q75" s="35">
        <f>IFERROR(VLOOKUP(B75,'SOCIALE INFRASTRUCTUUR 2025'!$K$13:$O$354,5,FALSE()),0)</f>
        <v>128218.40242669362</v>
      </c>
      <c r="S75" s="34">
        <f t="shared" ref="S75:S138" si="9">SUM(T75:V75)</f>
        <v>12481915.883618196</v>
      </c>
      <c r="T75" s="35">
        <f>IFERROR(VLOOKUP($B75,'WSW2025'!$R$13:$W$334,6,FALSE()),0)</f>
        <v>11010607.75432788</v>
      </c>
      <c r="U75" s="35">
        <f>IFERROR(VLOOKUP(B75,'BESCHUT WERK 2025'!$K$13:$P$354,6,FALSE()),0)</f>
        <v>1334019.4538605879</v>
      </c>
      <c r="V75" s="35">
        <f>IFERROR(VLOOKUP(B75,'SOCIALE INFRASTRUCTUUR 2025'!$K$13:$P$354,6,FALSE()),0)</f>
        <v>137288.67542972698</v>
      </c>
      <c r="X75" s="34">
        <f t="shared" ref="X75:X138" si="10">SUM(Y75:AA75)</f>
        <v>11965114.548167935</v>
      </c>
      <c r="Y75" s="35">
        <f>IFERROR(VLOOKUP($B75,'WSW2025'!$R$13:$X$334,7,FALSE()),0)</f>
        <v>10402662.556335274</v>
      </c>
      <c r="Z75" s="35">
        <f>IFERROR(VLOOKUP(B75,'BESCHUT WERK 2025'!$K$13:$Q$354,7,FALSE()),0)</f>
        <v>1416076.3598811948</v>
      </c>
      <c r="AA75" s="35">
        <f>IFERROR(VLOOKUP(B75,'SOCIALE INFRASTRUCTUUR 2025'!$K$13:$Q$354,7,FALSE()),0)</f>
        <v>146375.63195146612</v>
      </c>
      <c r="AC75" s="34">
        <f t="shared" ref="AC75:AC138" si="11">SUM(AD75:AF75)</f>
        <v>11724857.13712191</v>
      </c>
      <c r="AD75" s="35">
        <f>IFERROR(VLOOKUP($B75,'WSW2025'!$R$13:$Y$334,8,FALSE()),0)</f>
        <v>10057978.504324377</v>
      </c>
      <c r="AE75" s="35">
        <f>IFERROR(VLOOKUP(B75,'BESCHUT WERK 2025'!$K$13:$R$354,8,FALSE()),0)</f>
        <v>1510626.3577722551</v>
      </c>
      <c r="AF75" s="35">
        <f>IFERROR(VLOOKUP(B75,'SOCIALE INFRASTRUCTUUR 2025'!$K$13:$R$354,8,FALSE()),0)</f>
        <v>156252.27502527804</v>
      </c>
    </row>
    <row r="76" spans="2:32">
      <c r="B76" s="32">
        <v>400</v>
      </c>
      <c r="C76" s="33" t="s">
        <v>87</v>
      </c>
      <c r="D76" s="34">
        <f t="shared" si="6"/>
        <v>7841084.1530373823</v>
      </c>
      <c r="E76" s="35">
        <f>IFERROR(VLOOKUP($B76,'WSW2025'!$R$13:$T$334,3,FALSE()),0)</f>
        <v>6850111.9603338633</v>
      </c>
      <c r="F76" s="35">
        <f>IFERROR(VLOOKUP(B76,'BESCHUT WERK 2025'!$K$13:$M$354,3,FALSE()),0)</f>
        <v>871597.88124765351</v>
      </c>
      <c r="G76" s="35">
        <f>IFERROR(VLOOKUP(B76,'SOCIALE INFRASTRUCTUUR 2025'!$K$13:$M$354,3,FALSE()),0)</f>
        <v>119374.31145586526</v>
      </c>
      <c r="H76" s="31"/>
      <c r="I76" s="34">
        <f t="shared" si="7"/>
        <v>7692668.5019921521</v>
      </c>
      <c r="J76" s="35">
        <f>IFERROR(VLOOKUP($B76,'WSW2025'!$R$13:$U$334,4,FALSE()),0)</f>
        <v>6626189.7404329814</v>
      </c>
      <c r="K76" s="35">
        <f>IFERROR(VLOOKUP(B76,'BESCHUT WERK 2025'!$K$13:$N$354,4,FALSE()),0)</f>
        <v>937295.25794478634</v>
      </c>
      <c r="L76" s="35">
        <f>IFERROR(VLOOKUP(B76,'SOCIALE INFRASTRUCTUUR 2025'!$K$13:$N$354,4,FALSE()),0)</f>
        <v>129183.50361438509</v>
      </c>
      <c r="N76" s="34">
        <f t="shared" si="8"/>
        <v>7547501.8019794328</v>
      </c>
      <c r="O76" s="35">
        <f>IFERROR(VLOOKUP($B76,'WSW2025'!$R$13:$V$334,5,FALSE()),0)</f>
        <v>6405527.3427637368</v>
      </c>
      <c r="P76" s="35">
        <f>IFERROR(VLOOKUP(B76,'BESCHUT WERK 2025'!$K$13:$O$354,5,FALSE()),0)</f>
        <v>1002969.7054315334</v>
      </c>
      <c r="Q76" s="35">
        <f>IFERROR(VLOOKUP(B76,'SOCIALE INFRASTRUCTUUR 2025'!$K$13:$O$354,5,FALSE()),0)</f>
        <v>139004.7537841631</v>
      </c>
      <c r="S76" s="34">
        <f t="shared" si="9"/>
        <v>7425349.5576850902</v>
      </c>
      <c r="T76" s="35">
        <f>IFERROR(VLOOKUP($B76,'WSW2025'!$R$13:$W$334,6,FALSE()),0)</f>
        <v>6208604.7308418555</v>
      </c>
      <c r="U76" s="35">
        <f>IFERROR(VLOOKUP(B76,'BESCHUT WERK 2025'!$K$13:$P$354,6,FALSE()),0)</f>
        <v>1067906.7648780351</v>
      </c>
      <c r="V76" s="35">
        <f>IFERROR(VLOOKUP(B76,'SOCIALE INFRASTRUCTUUR 2025'!$K$13:$P$354,6,FALSE()),0)</f>
        <v>148838.06196519927</v>
      </c>
      <c r="X76" s="34">
        <f t="shared" si="10"/>
        <v>7253368.3301510941</v>
      </c>
      <c r="Y76" s="35">
        <f>IFERROR(VLOOKUP($B76,'WSW2025'!$R$13:$X$334,7,FALSE()),0)</f>
        <v>5961084.0667618345</v>
      </c>
      <c r="Z76" s="35">
        <f>IFERROR(VLOOKUP(B76,'BESCHUT WERK 2025'!$K$13:$Q$354,7,FALSE()),0)</f>
        <v>1133594.8062261369</v>
      </c>
      <c r="AA76" s="35">
        <f>IFERROR(VLOOKUP(B76,'SOCIALE INFRASTRUCTUUR 2025'!$K$13:$Q$354,7,FALSE()),0)</f>
        <v>158689.45716312269</v>
      </c>
      <c r="AC76" s="34">
        <f t="shared" si="11"/>
        <v>7112043.3049105369</v>
      </c>
      <c r="AD76" s="35">
        <f>IFERROR(VLOOKUP($B76,'WSW2025'!$R$13:$Y$334,8,FALSE()),0)</f>
        <v>5733362.5395749621</v>
      </c>
      <c r="AE76" s="35">
        <f>IFERROR(VLOOKUP(B76,'BESCHUT WERK 2025'!$K$13:$R$354,8,FALSE()),0)</f>
        <v>1209283.7941751978</v>
      </c>
      <c r="AF76" s="35">
        <f>IFERROR(VLOOKUP(B76,'SOCIALE INFRASTRUCTUUR 2025'!$K$13:$R$354,8,FALSE()),0)</f>
        <v>169396.97116037607</v>
      </c>
    </row>
    <row r="77" spans="2:32">
      <c r="B77" s="32">
        <v>762</v>
      </c>
      <c r="C77" s="33" t="s">
        <v>88</v>
      </c>
      <c r="D77" s="34">
        <f t="shared" si="6"/>
        <v>4453793.9353887038</v>
      </c>
      <c r="E77" s="35">
        <f>IFERROR(VLOOKUP($B77,'WSW2025'!$R$13:$T$334,3,FALSE()),0)</f>
        <v>4089838.5990801156</v>
      </c>
      <c r="F77" s="35">
        <f>IFERROR(VLOOKUP(B77,'BESCHUT WERK 2025'!$K$13:$M$354,3,FALSE()),0)</f>
        <v>327201.79360753333</v>
      </c>
      <c r="G77" s="35">
        <f>IFERROR(VLOOKUP(B77,'SOCIALE INFRASTRUCTUUR 2025'!$K$13:$M$354,3,FALSE()),0)</f>
        <v>36753.542701054888</v>
      </c>
      <c r="H77" s="31"/>
      <c r="I77" s="34">
        <f t="shared" si="7"/>
        <v>4424388.1758052623</v>
      </c>
      <c r="J77" s="35">
        <f>IFERROR(VLOOKUP($B77,'WSW2025'!$R$13:$U$334,4,FALSE()),0)</f>
        <v>4032749.6449106638</v>
      </c>
      <c r="K77" s="35">
        <f>IFERROR(VLOOKUP(B77,'BESCHUT WERK 2025'!$K$13:$N$354,4,FALSE()),0)</f>
        <v>351864.88647765381</v>
      </c>
      <c r="L77" s="35">
        <f>IFERROR(VLOOKUP(B77,'SOCIALE INFRASTRUCTUUR 2025'!$K$13:$N$354,4,FALSE()),0)</f>
        <v>39773.644416944597</v>
      </c>
      <c r="N77" s="34">
        <f t="shared" si="8"/>
        <v>4288173.248997096</v>
      </c>
      <c r="O77" s="35">
        <f>IFERROR(VLOOKUP($B77,'WSW2025'!$R$13:$V$334,5,FALSE()),0)</f>
        <v>3868856.4187668907</v>
      </c>
      <c r="P77" s="35">
        <f>IFERROR(VLOOKUP(B77,'BESCHUT WERK 2025'!$K$13:$O$354,5,FALSE()),0)</f>
        <v>376519.37161830981</v>
      </c>
      <c r="Q77" s="35">
        <f>IFERROR(VLOOKUP(B77,'SOCIALE INFRASTRUCTUUR 2025'!$K$13:$O$354,5,FALSE()),0)</f>
        <v>42797.458611895025</v>
      </c>
      <c r="S77" s="34">
        <f t="shared" si="9"/>
        <v>4135284.8871952039</v>
      </c>
      <c r="T77" s="35">
        <f>IFERROR(VLOOKUP($B77,'WSW2025'!$R$13:$W$334,6,FALSE()),0)</f>
        <v>3688562.8639615555</v>
      </c>
      <c r="U77" s="35">
        <f>IFERROR(VLOOKUP(B77,'BESCHUT WERK 2025'!$K$13:$P$354,6,FALSE()),0)</f>
        <v>400897.03794774209</v>
      </c>
      <c r="V77" s="35">
        <f>IFERROR(VLOOKUP(B77,'SOCIALE INFRASTRUCTUUR 2025'!$K$13:$P$354,6,FALSE()),0)</f>
        <v>45824.985285906165</v>
      </c>
      <c r="X77" s="34">
        <f t="shared" si="10"/>
        <v>3967835.5494465092</v>
      </c>
      <c r="Y77" s="35">
        <f>IFERROR(VLOOKUP($B77,'WSW2025'!$R$13:$X$334,7,FALSE()),0)</f>
        <v>3493420.8424824611</v>
      </c>
      <c r="Z77" s="35">
        <f>IFERROR(VLOOKUP(B77,'BESCHUT WERK 2025'!$K$13:$Q$354,7,FALSE()),0)</f>
        <v>425556.62628553977</v>
      </c>
      <c r="AA77" s="35">
        <f>IFERROR(VLOOKUP(B77,'SOCIALE INFRASTRUCTUUR 2025'!$K$13:$Q$354,7,FALSE()),0)</f>
        <v>48858.08067850837</v>
      </c>
      <c r="AC77" s="34">
        <f t="shared" si="11"/>
        <v>3792910.7268083547</v>
      </c>
      <c r="AD77" s="35">
        <f>IFERROR(VLOOKUP($B77,'WSW2025'!$R$13:$Y$334,8,FALSE()),0)</f>
        <v>3286785.3494348633</v>
      </c>
      <c r="AE77" s="35">
        <f>IFERROR(VLOOKUP(B77,'BESCHUT WERK 2025'!$K$13:$R$354,8,FALSE()),0)</f>
        <v>453970.61528907024</v>
      </c>
      <c r="AF77" s="35">
        <f>IFERROR(VLOOKUP(B77,'SOCIALE INFRASTRUCTUUR 2025'!$K$13:$R$354,8,FALSE()),0)</f>
        <v>52154.762084421171</v>
      </c>
    </row>
    <row r="78" spans="2:32">
      <c r="B78" s="32">
        <v>150</v>
      </c>
      <c r="C78" s="33" t="s">
        <v>89</v>
      </c>
      <c r="D78" s="34">
        <f t="shared" si="6"/>
        <v>19100895.622965071</v>
      </c>
      <c r="E78" s="35">
        <f>IFERROR(VLOOKUP($B78,'WSW2025'!$R$13:$T$334,3,FALSE()),0)</f>
        <v>17290113.646885496</v>
      </c>
      <c r="F78" s="35">
        <f>IFERROR(VLOOKUP(B78,'BESCHUT WERK 2025'!$K$13:$M$354,3,FALSE()),0)</f>
        <v>1664216.0192107323</v>
      </c>
      <c r="G78" s="35">
        <f>IFERROR(VLOOKUP(B78,'SOCIALE INFRASTRUCTUUR 2025'!$K$13:$M$354,3,FALSE()),0)</f>
        <v>146565.95686884085</v>
      </c>
      <c r="H78" s="31"/>
      <c r="I78" s="34">
        <f t="shared" si="7"/>
        <v>18669916.17369201</v>
      </c>
      <c r="J78" s="35">
        <f>IFERROR(VLOOKUP($B78,'WSW2025'!$R$13:$U$334,4,FALSE()),0)</f>
        <v>16721649.028211299</v>
      </c>
      <c r="K78" s="35">
        <f>IFERROR(VLOOKUP(B78,'BESCHUT WERK 2025'!$K$13:$N$354,4,FALSE()),0)</f>
        <v>1789657.6122570403</v>
      </c>
      <c r="L78" s="35">
        <f>IFERROR(VLOOKUP(B78,'SOCIALE INFRASTRUCTUUR 2025'!$K$13:$N$354,4,FALSE()),0)</f>
        <v>158609.53322366934</v>
      </c>
      <c r="N78" s="34">
        <f t="shared" si="8"/>
        <v>18148785.003426343</v>
      </c>
      <c r="O78" s="35">
        <f>IFERROR(VLOOKUP($B78,'WSW2025'!$R$13:$V$334,5,FALSE()),0)</f>
        <v>16063061.66459536</v>
      </c>
      <c r="P78" s="35">
        <f>IFERROR(VLOOKUP(B78,'BESCHUT WERK 2025'!$K$13:$O$354,5,FALSE()),0)</f>
        <v>1915055.4246103768</v>
      </c>
      <c r="Q78" s="35">
        <f>IFERROR(VLOOKUP(B78,'SOCIALE INFRASTRUCTUUR 2025'!$K$13:$O$354,5,FALSE()),0)</f>
        <v>170667.91422060577</v>
      </c>
      <c r="S78" s="34">
        <f t="shared" si="9"/>
        <v>17741110.920381453</v>
      </c>
      <c r="T78" s="35">
        <f>IFERROR(VLOOKUP($B78,'WSW2025'!$R$13:$W$334,6,FALSE()),0)</f>
        <v>15519324.541304825</v>
      </c>
      <c r="U78" s="35">
        <f>IFERROR(VLOOKUP(B78,'BESCHUT WERK 2025'!$K$13:$P$354,6,FALSE()),0)</f>
        <v>2039045.2792169752</v>
      </c>
      <c r="V78" s="35">
        <f>IFERROR(VLOOKUP(B78,'SOCIALE INFRASTRUCTUUR 2025'!$K$13:$P$354,6,FALSE()),0)</f>
        <v>182741.09985965019</v>
      </c>
      <c r="X78" s="34">
        <f t="shared" si="10"/>
        <v>17432833.097414572</v>
      </c>
      <c r="Y78" s="35">
        <f>IFERROR(VLOOKUP($B78,'WSW2025'!$R$13:$X$334,7,FALSE()),0)</f>
        <v>15073527.557465911</v>
      </c>
      <c r="Z78" s="35">
        <f>IFERROR(VLOOKUP(B78,'BESCHUT WERK 2025'!$K$13:$Q$354,7,FALSE()),0)</f>
        <v>2164469.0474868026</v>
      </c>
      <c r="AA78" s="35">
        <f>IFERROR(VLOOKUP(B78,'SOCIALE INFRASTRUCTUUR 2025'!$K$13:$Q$354,7,FALSE()),0)</f>
        <v>194836.49246185654</v>
      </c>
      <c r="AC78" s="34">
        <f t="shared" si="11"/>
        <v>16883944.089659546</v>
      </c>
      <c r="AD78" s="35">
        <f>IFERROR(VLOOKUP($B78,'WSW2025'!$R$13:$Y$334,8,FALSE()),0)</f>
        <v>14366972.600690702</v>
      </c>
      <c r="AE78" s="35">
        <f>IFERROR(VLOOKUP(B78,'BESCHUT WERK 2025'!$K$13:$R$354,8,FALSE()),0)</f>
        <v>2308988.4743151157</v>
      </c>
      <c r="AF78" s="35">
        <f>IFERROR(VLOOKUP(B78,'SOCIALE INFRASTRUCTUUR 2025'!$K$13:$R$354,8,FALSE()),0)</f>
        <v>207983.01465372834</v>
      </c>
    </row>
    <row r="79" spans="2:32">
      <c r="B79" s="32">
        <v>384</v>
      </c>
      <c r="C79" s="33" t="s">
        <v>90</v>
      </c>
      <c r="D79" s="34">
        <f t="shared" si="6"/>
        <v>1961372.6808189524</v>
      </c>
      <c r="E79" s="35">
        <f>IFERROR(VLOOKUP($B79,'WSW2025'!$R$13:$T$334,3,FALSE()),0)</f>
        <v>1765871.1225185392</v>
      </c>
      <c r="F79" s="35">
        <f>IFERROR(VLOOKUP(B79,'BESCHUT WERK 2025'!$K$13:$M$354,3,FALSE()),0)</f>
        <v>174883.71727299216</v>
      </c>
      <c r="G79" s="35">
        <f>IFERROR(VLOOKUP(B79,'SOCIALE INFRASTRUCTUUR 2025'!$K$13:$M$354,3,FALSE()),0)</f>
        <v>20617.841027421033</v>
      </c>
      <c r="H79" s="31"/>
      <c r="I79" s="34">
        <f t="shared" si="7"/>
        <v>1850787.6380158227</v>
      </c>
      <c r="J79" s="35">
        <f>IFERROR(VLOOKUP($B79,'WSW2025'!$R$13:$U$334,4,FALSE()),0)</f>
        <v>1640409.8784004727</v>
      </c>
      <c r="K79" s="35">
        <f>IFERROR(VLOOKUP(B79,'BESCHUT WERK 2025'!$K$13:$N$354,4,FALSE()),0)</f>
        <v>188065.71518633238</v>
      </c>
      <c r="L79" s="35">
        <f>IFERROR(VLOOKUP(B79,'SOCIALE INFRASTRUCTUUR 2025'!$K$13:$N$354,4,FALSE()),0)</f>
        <v>22312.044429017704</v>
      </c>
      <c r="N79" s="34">
        <f t="shared" si="8"/>
        <v>1794425.7451960645</v>
      </c>
      <c r="O79" s="35">
        <f>IFERROR(VLOOKUP($B79,'WSW2025'!$R$13:$V$334,5,FALSE()),0)</f>
        <v>1569174.3023385634</v>
      </c>
      <c r="P79" s="35">
        <f>IFERROR(VLOOKUP(B79,'BESCHUT WERK 2025'!$K$13:$O$354,5,FALSE()),0)</f>
        <v>201243.11241668172</v>
      </c>
      <c r="Q79" s="35">
        <f>IFERROR(VLOOKUP(B79,'SOCIALE INFRASTRUCTUUR 2025'!$K$13:$O$354,5,FALSE()),0)</f>
        <v>24008.330440819162</v>
      </c>
      <c r="S79" s="34">
        <f t="shared" si="9"/>
        <v>1782538.6867095053</v>
      </c>
      <c r="T79" s="35">
        <f>IFERROR(VLOOKUP($B79,'WSW2025'!$R$13:$W$334,6,FALSE()),0)</f>
        <v>1542559.4328815092</v>
      </c>
      <c r="U79" s="35">
        <f>IFERROR(VLOOKUP(B79,'BESCHUT WERK 2025'!$K$13:$P$354,6,FALSE()),0)</f>
        <v>214272.55476517073</v>
      </c>
      <c r="V79" s="35">
        <f>IFERROR(VLOOKUP(B79,'SOCIALE INFRASTRUCTUUR 2025'!$K$13:$P$354,6,FALSE()),0)</f>
        <v>25706.699062825406</v>
      </c>
      <c r="X79" s="34">
        <f t="shared" si="10"/>
        <v>1725197.7945589833</v>
      </c>
      <c r="Y79" s="35">
        <f>IFERROR(VLOOKUP($B79,'WSW2025'!$R$13:$X$334,7,FALSE()),0)</f>
        <v>1470336.9233924351</v>
      </c>
      <c r="Z79" s="35">
        <f>IFERROR(VLOOKUP(B79,'BESCHUT WERK 2025'!$K$13:$Q$354,7,FALSE()),0)</f>
        <v>227452.67956640947</v>
      </c>
      <c r="AA79" s="35">
        <f>IFERROR(VLOOKUP(B79,'SOCIALE INFRASTRUCTUUR 2025'!$K$13:$Q$354,7,FALSE()),0)</f>
        <v>27408.191600138842</v>
      </c>
      <c r="AC79" s="34">
        <f t="shared" si="11"/>
        <v>1630724.2600163016</v>
      </c>
      <c r="AD79" s="35">
        <f>IFERROR(VLOOKUP($B79,'WSW2025'!$R$13:$Y$334,8,FALSE()),0)</f>
        <v>1358827.2437618743</v>
      </c>
      <c r="AE79" s="35">
        <f>IFERROR(VLOOKUP(B79,'BESCHUT WERK 2025'!$K$13:$R$354,8,FALSE()),0)</f>
        <v>242639.46679243489</v>
      </c>
      <c r="AF79" s="35">
        <f>IFERROR(VLOOKUP(B79,'SOCIALE INFRASTRUCTUUR 2025'!$K$13:$R$354,8,FALSE()),0)</f>
        <v>29257.549461992363</v>
      </c>
    </row>
    <row r="80" spans="2:32">
      <c r="B80" s="32">
        <v>1980</v>
      </c>
      <c r="C80" s="33" t="s">
        <v>91</v>
      </c>
      <c r="D80" s="34">
        <f t="shared" si="6"/>
        <v>6688905.7395293135</v>
      </c>
      <c r="E80" s="35">
        <f>IFERROR(VLOOKUP($B80,'WSW2025'!$R$13:$T$334,3,FALSE()),0)</f>
        <v>5805383.184293502</v>
      </c>
      <c r="F80" s="35">
        <f>IFERROR(VLOOKUP(B80,'BESCHUT WERK 2025'!$K$13:$M$354,3,FALSE()),0)</f>
        <v>758769.6765554013</v>
      </c>
      <c r="G80" s="35">
        <f>IFERROR(VLOOKUP(B80,'SOCIALE INFRASTRUCTUUR 2025'!$K$13:$M$354,3,FALSE()),0)</f>
        <v>124752.87868040989</v>
      </c>
      <c r="H80" s="31"/>
      <c r="I80" s="34">
        <f t="shared" si="7"/>
        <v>6652956.7971121594</v>
      </c>
      <c r="J80" s="35">
        <f>IFERROR(VLOOKUP($B80,'WSW2025'!$R$13:$U$334,4,FALSE()),0)</f>
        <v>5701990.2216987312</v>
      </c>
      <c r="K80" s="35">
        <f>IFERROR(VLOOKUP(B80,'BESCHUT WERK 2025'!$K$13:$N$354,4,FALSE()),0)</f>
        <v>815962.53846973437</v>
      </c>
      <c r="L80" s="35">
        <f>IFERROR(VLOOKUP(B80,'SOCIALE INFRASTRUCTUUR 2025'!$K$13:$N$354,4,FALSE()),0)</f>
        <v>135004.03694369408</v>
      </c>
      <c r="N80" s="34">
        <f t="shared" si="8"/>
        <v>6400245.4727680925</v>
      </c>
      <c r="O80" s="35">
        <f>IFERROR(VLOOKUP($B80,'WSW2025'!$R$13:$V$334,5,FALSE()),0)</f>
        <v>5381842.2369039822</v>
      </c>
      <c r="P80" s="35">
        <f>IFERROR(VLOOKUP(B80,'BESCHUT WERK 2025'!$K$13:$O$354,5,FALSE()),0)</f>
        <v>873135.43935625535</v>
      </c>
      <c r="Q80" s="35">
        <f>IFERROR(VLOOKUP(B80,'SOCIALE INFRASTRUCTUUR 2025'!$K$13:$O$354,5,FALSE()),0)</f>
        <v>145267.79650785506</v>
      </c>
      <c r="S80" s="34">
        <f t="shared" si="9"/>
        <v>6090952.7523728022</v>
      </c>
      <c r="T80" s="35">
        <f>IFERROR(VLOOKUP($B80,'WSW2025'!$R$13:$W$334,6,FALSE()),0)</f>
        <v>5005742.1880348874</v>
      </c>
      <c r="U80" s="35">
        <f>IFERROR(VLOOKUP(B80,'BESCHUT WERK 2025'!$K$13:$P$354,6,FALSE()),0)</f>
        <v>929666.40696502221</v>
      </c>
      <c r="V80" s="35">
        <f>IFERROR(VLOOKUP(B80,'SOCIALE INFRASTRUCTUUR 2025'!$K$13:$P$354,6,FALSE()),0)</f>
        <v>155544.15737289286</v>
      </c>
      <c r="X80" s="34">
        <f t="shared" si="10"/>
        <v>6006936.3988814838</v>
      </c>
      <c r="Y80" s="35">
        <f>IFERROR(VLOOKUP($B80,'WSW2025'!$R$13:$X$334,7,FALSE()),0)</f>
        <v>4854245.836702494</v>
      </c>
      <c r="Z80" s="35">
        <f>IFERROR(VLOOKUP(B80,'BESCHUT WERK 2025'!$K$13:$Q$354,7,FALSE()),0)</f>
        <v>986851.14198974462</v>
      </c>
      <c r="AA80" s="35">
        <f>IFERROR(VLOOKUP(B80,'SOCIALE INFRASTRUCTUUR 2025'!$K$13:$Q$354,7,FALSE()),0)</f>
        <v>165839.4201892459</v>
      </c>
      <c r="AC80" s="34">
        <f t="shared" si="11"/>
        <v>5866426.8168135937</v>
      </c>
      <c r="AD80" s="35">
        <f>IFERROR(VLOOKUP($B80,'WSW2025'!$R$13:$Y$334,8,FALSE()),0)</f>
        <v>4636655.238749533</v>
      </c>
      <c r="AE80" s="35">
        <f>IFERROR(VLOOKUP(B80,'BESCHUT WERK 2025'!$K$13:$R$354,8,FALSE()),0)</f>
        <v>1052742.2026962086</v>
      </c>
      <c r="AF80" s="35">
        <f>IFERROR(VLOOKUP(B80,'SOCIALE INFRASTRUCTUUR 2025'!$K$13:$R$354,8,FALSE()),0)</f>
        <v>177029.37536785236</v>
      </c>
    </row>
    <row r="81" spans="2:32">
      <c r="B81" s="32">
        <v>1774</v>
      </c>
      <c r="C81" s="33" t="s">
        <v>92</v>
      </c>
      <c r="D81" s="34">
        <f t="shared" si="6"/>
        <v>2304885.4898419604</v>
      </c>
      <c r="E81" s="35">
        <f>IFERROR(VLOOKUP($B81,'WSW2025'!$R$13:$T$334,3,FALSE()),0)</f>
        <v>2191052.9584383969</v>
      </c>
      <c r="F81" s="35">
        <f>IFERROR(VLOOKUP(B81,'BESCHUT WERK 2025'!$K$13:$M$354,3,FALSE()),0)</f>
        <v>95903.973988414888</v>
      </c>
      <c r="G81" s="35">
        <f>IFERROR(VLOOKUP(B81,'SOCIALE INFRASTRUCTUUR 2025'!$K$13:$M$354,3,FALSE()),0)</f>
        <v>17928.557415148727</v>
      </c>
      <c r="H81" s="31"/>
      <c r="I81" s="34">
        <f t="shared" si="7"/>
        <v>2259961.4040963808</v>
      </c>
      <c r="J81" s="35">
        <f>IFERROR(VLOOKUP($B81,'WSW2025'!$R$13:$U$334,4,FALSE()),0)</f>
        <v>2137426.8147782222</v>
      </c>
      <c r="K81" s="35">
        <f>IFERROR(VLOOKUP(B81,'BESCHUT WERK 2025'!$K$13:$N$354,4,FALSE()),0)</f>
        <v>103132.81155379518</v>
      </c>
      <c r="L81" s="35">
        <f>IFERROR(VLOOKUP(B81,'SOCIALE INFRASTRUCTUUR 2025'!$K$13:$N$354,4,FALSE()),0)</f>
        <v>19401.777764363218</v>
      </c>
      <c r="N81" s="34">
        <f t="shared" si="8"/>
        <v>2081556.5197579768</v>
      </c>
      <c r="O81" s="35">
        <f>IFERROR(VLOOKUP($B81,'WSW2025'!$R$13:$V$334,5,FALSE()),0)</f>
        <v>1950320.5845150161</v>
      </c>
      <c r="P81" s="35">
        <f>IFERROR(VLOOKUP(B81,'BESCHUT WERK 2025'!$K$13:$O$354,5,FALSE()),0)</f>
        <v>110359.12616398741</v>
      </c>
      <c r="Q81" s="35">
        <f>IFERROR(VLOOKUP(B81,'SOCIALE INFRASTRUCTUUR 2025'!$K$13:$O$354,5,FALSE()),0)</f>
        <v>20876.809078973183</v>
      </c>
      <c r="S81" s="34">
        <f t="shared" si="9"/>
        <v>1930556.0872615927</v>
      </c>
      <c r="T81" s="35">
        <f>IFERROR(VLOOKUP($B81,'WSW2025'!$R$13:$W$334,6,FALSE()),0)</f>
        <v>1790698.1316765519</v>
      </c>
      <c r="U81" s="35">
        <f>IFERROR(VLOOKUP(B81,'BESCHUT WERK 2025'!$K$13:$P$354,6,FALSE()),0)</f>
        <v>117504.30422606214</v>
      </c>
      <c r="V81" s="35">
        <f>IFERROR(VLOOKUP(B81,'SOCIALE INFRASTRUCTUUR 2025'!$K$13:$P$354,6,FALSE()),0)</f>
        <v>22353.651358978615</v>
      </c>
      <c r="X81" s="34">
        <f t="shared" si="10"/>
        <v>1731877.6005188867</v>
      </c>
      <c r="Y81" s="35">
        <f>IFERROR(VLOOKUP($B81,'WSW2025'!$R$13:$X$334,7,FALSE()),0)</f>
        <v>1583312.2758308754</v>
      </c>
      <c r="Z81" s="35">
        <f>IFERROR(VLOOKUP(B81,'BESCHUT WERK 2025'!$K$13:$Q$354,7,FALSE()),0)</f>
        <v>124732.11460093419</v>
      </c>
      <c r="AA81" s="35">
        <f>IFERROR(VLOOKUP(B81,'SOCIALE INFRASTRUCTUUR 2025'!$K$13:$Q$354,7,FALSE()),0)</f>
        <v>23833.210087077252</v>
      </c>
      <c r="AC81" s="34">
        <f t="shared" si="11"/>
        <v>1653766.3091868639</v>
      </c>
      <c r="AD81" s="35">
        <f>IFERROR(VLOOKUP($B81,'WSW2025'!$R$13:$Y$334,8,FALSE()),0)</f>
        <v>1495264.6090714682</v>
      </c>
      <c r="AE81" s="35">
        <f>IFERROR(VLOOKUP(B81,'BESCHUT WERK 2025'!$K$13:$R$354,8,FALSE()),0)</f>
        <v>133060.35275714155</v>
      </c>
      <c r="AF81" s="35">
        <f>IFERROR(VLOOKUP(B81,'SOCIALE INFRASTRUCTUUR 2025'!$K$13:$R$354,8,FALSE()),0)</f>
        <v>25441.347358254228</v>
      </c>
    </row>
    <row r="82" spans="2:32">
      <c r="B82" s="32">
        <v>221</v>
      </c>
      <c r="C82" s="33" t="s">
        <v>93</v>
      </c>
      <c r="D82" s="34">
        <f t="shared" si="6"/>
        <v>1662304.6648075851</v>
      </c>
      <c r="E82" s="35">
        <f>IFERROR(VLOOKUP($B82,'WSW2025'!$R$13:$T$334,3,FALSE()),0)</f>
        <v>1532426.3474308487</v>
      </c>
      <c r="F82" s="35">
        <f>IFERROR(VLOOKUP(B82,'BESCHUT WERK 2025'!$K$13:$M$354,3,FALSE()),0)</f>
        <v>110007.49957494652</v>
      </c>
      <c r="G82" s="35">
        <f>IFERROR(VLOOKUP(B82,'SOCIALE INFRASTRUCTUUR 2025'!$K$13:$M$354,3,FALSE()),0)</f>
        <v>19870.817801789839</v>
      </c>
      <c r="H82" s="31"/>
      <c r="I82" s="34">
        <f t="shared" si="7"/>
        <v>1510392.6222772412</v>
      </c>
      <c r="J82" s="35">
        <f>IFERROR(VLOOKUP($B82,'WSW2025'!$R$13:$U$334,4,FALSE()),0)</f>
        <v>1370589.5837668949</v>
      </c>
      <c r="K82" s="35">
        <f>IFERROR(VLOOKUP(B82,'BESCHUT WERK 2025'!$K$13:$N$354,4,FALSE()),0)</f>
        <v>118299.40148817694</v>
      </c>
      <c r="L82" s="35">
        <f>IFERROR(VLOOKUP(B82,'SOCIALE INFRASTRUCTUUR 2025'!$K$13:$N$354,4,FALSE()),0)</f>
        <v>21503.637022169234</v>
      </c>
      <c r="N82" s="34">
        <f t="shared" si="8"/>
        <v>1505949.7144819635</v>
      </c>
      <c r="O82" s="35">
        <f>IFERROR(VLOOKUP($B82,'WSW2025'!$R$13:$V$334,5,FALSE()),0)</f>
        <v>1356222.8416627042</v>
      </c>
      <c r="P82" s="35">
        <f>IFERROR(VLOOKUP(B82,'BESCHUT WERK 2025'!$K$13:$O$354,5,FALSE()),0)</f>
        <v>126588.4094233973</v>
      </c>
      <c r="Q82" s="35">
        <f>IFERROR(VLOOKUP(B82,'SOCIALE INFRASTRUCTUUR 2025'!$K$13:$O$354,5,FALSE()),0)</f>
        <v>23138.463395861945</v>
      </c>
      <c r="S82" s="34">
        <f t="shared" si="9"/>
        <v>1438575.3613350883</v>
      </c>
      <c r="T82" s="35">
        <f>IFERROR(VLOOKUP($B82,'WSW2025'!$R$13:$W$334,6,FALSE()),0)</f>
        <v>1279015.7154470317</v>
      </c>
      <c r="U82" s="35">
        <f>IFERROR(VLOOKUP(B82,'BESCHUT WERK 2025'!$K$13:$P$354,6,FALSE()),0)</f>
        <v>134784.34896518869</v>
      </c>
      <c r="V82" s="35">
        <f>IFERROR(VLOOKUP(B82,'SOCIALE INFRASTRUCTUUR 2025'!$K$13:$P$354,6,FALSE()),0)</f>
        <v>24775.296922867965</v>
      </c>
      <c r="X82" s="34">
        <f t="shared" si="10"/>
        <v>1388744.0157068886</v>
      </c>
      <c r="Y82" s="35">
        <f>IFERROR(VLOOKUP($B82,'WSW2025'!$R$13:$X$334,7,FALSE()),0)</f>
        <v>1219253.8018965614</v>
      </c>
      <c r="Z82" s="35">
        <f>IFERROR(VLOOKUP(B82,'BESCHUT WERK 2025'!$K$13:$Q$354,7,FALSE()),0)</f>
        <v>143075.07263048325</v>
      </c>
      <c r="AA82" s="35">
        <f>IFERROR(VLOOKUP(B82,'SOCIALE INFRASTRUCTUUR 2025'!$K$13:$Q$354,7,FALSE()),0)</f>
        <v>26415.141179843955</v>
      </c>
      <c r="AC82" s="34">
        <f t="shared" si="11"/>
        <v>1267267.7830860864</v>
      </c>
      <c r="AD82" s="35">
        <f>IFERROR(VLOOKUP($B82,'WSW2025'!$R$13:$Y$334,8,FALSE()),0)</f>
        <v>1086442.2380720063</v>
      </c>
      <c r="AE82" s="35">
        <f>IFERROR(VLOOKUP(B82,'BESCHUT WERK 2025'!$K$13:$R$354,8,FALSE()),0)</f>
        <v>152628.05169201511</v>
      </c>
      <c r="AF82" s="35">
        <f>IFERROR(VLOOKUP(B82,'SOCIALE INFRASTRUCTUUR 2025'!$K$13:$R$354,8,FALSE()),0)</f>
        <v>28197.493322065104</v>
      </c>
    </row>
    <row r="83" spans="2:32">
      <c r="B83" s="32">
        <v>222</v>
      </c>
      <c r="C83" s="33" t="s">
        <v>94</v>
      </c>
      <c r="D83" s="34">
        <f t="shared" si="6"/>
        <v>9175779.4450640883</v>
      </c>
      <c r="E83" s="35">
        <f>IFERROR(VLOOKUP($B83,'WSW2025'!$R$13:$T$334,3,FALSE()),0)</f>
        <v>8432485.6335232966</v>
      </c>
      <c r="F83" s="35">
        <f>IFERROR(VLOOKUP(B83,'BESCHUT WERK 2025'!$K$13:$M$354,3,FALSE()),0)</f>
        <v>631837.94627661561</v>
      </c>
      <c r="G83" s="35">
        <f>IFERROR(VLOOKUP(B83,'SOCIALE INFRASTRUCTUUR 2025'!$K$13:$M$354,3,FALSE()),0)</f>
        <v>111455.86526417459</v>
      </c>
      <c r="H83" s="31"/>
      <c r="I83" s="34">
        <f t="shared" si="7"/>
        <v>8981034.9067070391</v>
      </c>
      <c r="J83" s="35">
        <f>IFERROR(VLOOKUP($B83,'WSW2025'!$R$13:$U$334,4,FALSE()),0)</f>
        <v>8180957.2925449489</v>
      </c>
      <c r="K83" s="35">
        <f>IFERROR(VLOOKUP(B83,'BESCHUT WERK 2025'!$K$13:$N$354,4,FALSE()),0)</f>
        <v>679463.22906029806</v>
      </c>
      <c r="L83" s="35">
        <f>IFERROR(VLOOKUP(B83,'SOCIALE INFRASTRUCTUUR 2025'!$K$13:$N$354,4,FALSE()),0)</f>
        <v>120614.38510179135</v>
      </c>
      <c r="N83" s="34">
        <f t="shared" si="8"/>
        <v>8782092.3514078874</v>
      </c>
      <c r="O83" s="35">
        <f>IFERROR(VLOOKUP($B83,'WSW2025'!$R$13:$V$334,5,FALSE()),0)</f>
        <v>7925236.2982787071</v>
      </c>
      <c r="P83" s="35">
        <f>IFERROR(VLOOKUP(B83,'BESCHUT WERK 2025'!$K$13:$O$354,5,FALSE()),0)</f>
        <v>727071.89002156444</v>
      </c>
      <c r="Q83" s="35">
        <f>IFERROR(VLOOKUP(B83,'SOCIALE INFRASTRUCTUUR 2025'!$K$13:$O$354,5,FALSE()),0)</f>
        <v>129784.16310761662</v>
      </c>
      <c r="S83" s="34">
        <f t="shared" si="9"/>
        <v>8563880.9976730384</v>
      </c>
      <c r="T83" s="35">
        <f>IFERROR(VLOOKUP($B83,'WSW2025'!$R$13:$W$334,6,FALSE()),0)</f>
        <v>7650769.7940785093</v>
      </c>
      <c r="U83" s="35">
        <f>IFERROR(VLOOKUP(B83,'BESCHUT WERK 2025'!$K$13:$P$354,6,FALSE()),0)</f>
        <v>774146.00431287941</v>
      </c>
      <c r="V83" s="35">
        <f>IFERROR(VLOOKUP(B83,'SOCIALE INFRASTRUCTUUR 2025'!$K$13:$P$354,6,FALSE()),0)</f>
        <v>138965.19928165039</v>
      </c>
      <c r="X83" s="34">
        <f t="shared" si="10"/>
        <v>8209960.4740178697</v>
      </c>
      <c r="Y83" s="35">
        <f>IFERROR(VLOOKUP($B83,'WSW2025'!$R$13:$X$334,7,FALSE()),0)</f>
        <v>7240032.8315860713</v>
      </c>
      <c r="Z83" s="35">
        <f>IFERROR(VLOOKUP(B83,'BESCHUT WERK 2025'!$K$13:$Q$354,7,FALSE()),0)</f>
        <v>821764.51972380211</v>
      </c>
      <c r="AA83" s="35">
        <f>IFERROR(VLOOKUP(B83,'SOCIALE INFRASTRUCTUUR 2025'!$K$13:$Q$354,7,FALSE()),0)</f>
        <v>148163.12270799692</v>
      </c>
      <c r="AC83" s="34">
        <f t="shared" si="11"/>
        <v>7860716.6629205272</v>
      </c>
      <c r="AD83" s="35">
        <f>IFERROR(VLOOKUP($B83,'WSW2025'!$R$13:$Y$334,8,FALSE()),0)</f>
        <v>6825923.3745610369</v>
      </c>
      <c r="AE83" s="35">
        <f>IFERROR(VLOOKUP(B83,'BESCHUT WERK 2025'!$K$13:$R$354,8,FALSE()),0)</f>
        <v>876632.91228234326</v>
      </c>
      <c r="AF83" s="35">
        <f>IFERROR(VLOOKUP(B83,'SOCIALE INFRASTRUCTUUR 2025'!$K$13:$R$354,8,FALSE()),0)</f>
        <v>158160.37607714714</v>
      </c>
    </row>
    <row r="84" spans="2:32">
      <c r="B84" s="32">
        <v>766</v>
      </c>
      <c r="C84" s="33" t="s">
        <v>95</v>
      </c>
      <c r="D84" s="34">
        <f t="shared" si="6"/>
        <v>1740749.3369677367</v>
      </c>
      <c r="E84" s="35">
        <f>IFERROR(VLOOKUP($B84,'WSW2025'!$R$13:$T$334,3,FALSE()),0)</f>
        <v>1593331.1871665651</v>
      </c>
      <c r="F84" s="35">
        <f>IFERROR(VLOOKUP(B84,'BESCHUT WERK 2025'!$K$13:$M$354,3,FALSE()),0)</f>
        <v>124111.02516147816</v>
      </c>
      <c r="G84" s="35">
        <f>IFERROR(VLOOKUP(B84,'SOCIALE INFRASTRUCTUUR 2025'!$K$13:$M$354,3,FALSE()),0)</f>
        <v>23307.124639693346</v>
      </c>
      <c r="H84" s="31"/>
      <c r="I84" s="34">
        <f t="shared" si="7"/>
        <v>1714376.1516612861</v>
      </c>
      <c r="J84" s="35">
        <f>IFERROR(VLOOKUP($B84,'WSW2025'!$R$13:$U$334,4,FALSE()),0)</f>
        <v>1555687.8491450555</v>
      </c>
      <c r="K84" s="35">
        <f>IFERROR(VLOOKUP(B84,'BESCHUT WERK 2025'!$K$13:$N$354,4,FALSE()),0)</f>
        <v>133465.99142255852</v>
      </c>
      <c r="L84" s="35">
        <f>IFERROR(VLOOKUP(B84,'SOCIALE INFRASTRUCTUUR 2025'!$K$13:$N$354,4,FALSE()),0)</f>
        <v>25222.311093672186</v>
      </c>
      <c r="N84" s="34">
        <f t="shared" si="8"/>
        <v>1612870.9164424727</v>
      </c>
      <c r="O84" s="35">
        <f>IFERROR(VLOOKUP($B84,'WSW2025'!$R$13:$V$334,5,FALSE()),0)</f>
        <v>1442913.3719570006</v>
      </c>
      <c r="P84" s="35">
        <f>IFERROR(VLOOKUP(B84,'BESCHUT WERK 2025'!$K$13:$O$354,5,FALSE()),0)</f>
        <v>142817.69268280719</v>
      </c>
      <c r="Q84" s="35">
        <f>IFERROR(VLOOKUP(B84,'SOCIALE INFRASTRUCTUUR 2025'!$K$13:$O$354,5,FALSE()),0)</f>
        <v>27139.85180266514</v>
      </c>
      <c r="S84" s="34">
        <f t="shared" si="9"/>
        <v>1630808.5122330296</v>
      </c>
      <c r="T84" s="35">
        <f>IFERROR(VLOOKUP($B84,'WSW2025'!$R$13:$W$334,6,FALSE()),0)</f>
        <v>1449684.3717620419</v>
      </c>
      <c r="U84" s="35">
        <f>IFERROR(VLOOKUP(B84,'BESCHUT WERK 2025'!$K$13:$P$354,6,FALSE()),0)</f>
        <v>152064.39370431541</v>
      </c>
      <c r="V84" s="35">
        <f>IFERROR(VLOOKUP(B84,'SOCIALE INFRASTRUCTUUR 2025'!$K$13:$P$354,6,FALSE()),0)</f>
        <v>29059.746766672204</v>
      </c>
      <c r="X84" s="34">
        <f t="shared" si="10"/>
        <v>1600588.9827773734</v>
      </c>
      <c r="Y84" s="35">
        <f>IFERROR(VLOOKUP($B84,'WSW2025'!$R$13:$X$334,7,FALSE()),0)</f>
        <v>1408187.7790041408</v>
      </c>
      <c r="Z84" s="35">
        <f>IFERROR(VLOOKUP(B84,'BESCHUT WERK 2025'!$K$13:$Q$354,7,FALSE()),0)</f>
        <v>161418.03066003229</v>
      </c>
      <c r="AA84" s="35">
        <f>IFERROR(VLOOKUP(B84,'SOCIALE INFRASTRUCTUUR 2025'!$K$13:$Q$354,7,FALSE()),0)</f>
        <v>30983.173113200432</v>
      </c>
      <c r="AC84" s="34">
        <f t="shared" si="11"/>
        <v>1534310.4898720274</v>
      </c>
      <c r="AD84" s="35">
        <f>IFERROR(VLOOKUP($B84,'WSW2025'!$R$13:$Y$334,8,FALSE()),0)</f>
        <v>1329040.9876794082</v>
      </c>
      <c r="AE84" s="35">
        <f>IFERROR(VLOOKUP(B84,'BESCHUT WERK 2025'!$K$13:$R$354,8,FALSE()),0)</f>
        <v>172195.75062688888</v>
      </c>
      <c r="AF84" s="35">
        <f>IFERROR(VLOOKUP(B84,'SOCIALE INFRASTRUCTUUR 2025'!$K$13:$R$354,8,FALSE()),0)</f>
        <v>33073.751565730505</v>
      </c>
    </row>
    <row r="85" spans="2:32">
      <c r="B85" s="32">
        <v>505</v>
      </c>
      <c r="C85" s="33" t="s">
        <v>96</v>
      </c>
      <c r="D85" s="34">
        <f t="shared" si="6"/>
        <v>21946971.982333001</v>
      </c>
      <c r="E85" s="35">
        <f>IFERROR(VLOOKUP($B85,'WSW2025'!$R$13:$T$334,3,FALSE()),0)</f>
        <v>20146891.826715317</v>
      </c>
      <c r="F85" s="35">
        <f>IFERROR(VLOOKUP(B85,'BESCHUT WERK 2025'!$K$13:$M$354,3,FALSE()),0)</f>
        <v>1585236.2759261513</v>
      </c>
      <c r="G85" s="35">
        <f>IFERROR(VLOOKUP(B85,'SOCIALE INFRASTRUCTUUR 2025'!$K$13:$M$354,3,FALSE()),0)</f>
        <v>214843.8796915322</v>
      </c>
      <c r="H85" s="31"/>
      <c r="I85" s="34">
        <f t="shared" si="7"/>
        <v>20895208.187826</v>
      </c>
      <c r="J85" s="35">
        <f>IFERROR(VLOOKUP($B85,'WSW2025'!$R$13:$U$334,4,FALSE()),0)</f>
        <v>18957985.508991882</v>
      </c>
      <c r="K85" s="35">
        <f>IFERROR(VLOOKUP(B85,'BESCHUT WERK 2025'!$K$13:$N$354,4,FALSE()),0)</f>
        <v>1704724.7086244987</v>
      </c>
      <c r="L85" s="35">
        <f>IFERROR(VLOOKUP(B85,'SOCIALE INFRASTRUCTUUR 2025'!$K$13:$N$354,4,FALSE()),0)</f>
        <v>232497.97020961923</v>
      </c>
      <c r="N85" s="34">
        <f t="shared" si="8"/>
        <v>20364325.452938307</v>
      </c>
      <c r="O85" s="35">
        <f>IFERROR(VLOOKUP($B85,'WSW2025'!$R$13:$V$334,5,FALSE()),0)</f>
        <v>18289980.252450939</v>
      </c>
      <c r="P85" s="35">
        <f>IFERROR(VLOOKUP(B85,'BESCHUT WERK 2025'!$K$13:$O$354,5,FALSE()),0)</f>
        <v>1824171.4383576731</v>
      </c>
      <c r="Q85" s="35">
        <f>IFERROR(VLOOKUP(B85,'SOCIALE INFRASTRUCTUUR 2025'!$K$13:$O$354,5,FALSE()),0)</f>
        <v>250173.7621296953</v>
      </c>
      <c r="S85" s="34">
        <f t="shared" si="9"/>
        <v>19457286.017768182</v>
      </c>
      <c r="T85" s="35">
        <f>IFERROR(VLOOKUP($B85,'WSW2025'!$R$13:$W$334,6,FALSE()),0)</f>
        <v>17247137.733638581</v>
      </c>
      <c r="U85" s="35">
        <f>IFERROR(VLOOKUP(B85,'BESCHUT WERK 2025'!$K$13:$P$354,6,FALSE()),0)</f>
        <v>1942277.0286778407</v>
      </c>
      <c r="V85" s="35">
        <f>IFERROR(VLOOKUP(B85,'SOCIALE INFRASTRUCTUUR 2025'!$K$13:$P$354,6,FALSE()),0)</f>
        <v>267871.25545176037</v>
      </c>
      <c r="X85" s="34">
        <f t="shared" si="10"/>
        <v>18637650.151986025</v>
      </c>
      <c r="Y85" s="35">
        <f>IFERROR(VLOOKUP($B85,'WSW2025'!$R$13:$X$334,7,FALSE()),0)</f>
        <v>16290300.368587902</v>
      </c>
      <c r="Z85" s="35">
        <f>IFERROR(VLOOKUP(B85,'BESCHUT WERK 2025'!$K$13:$Q$354,7,FALSE()),0)</f>
        <v>2061748.4825213158</v>
      </c>
      <c r="AA85" s="35">
        <f>IFERROR(VLOOKUP(B85,'SOCIALE INFRASTRUCTUUR 2025'!$K$13:$Q$354,7,FALSE()),0)</f>
        <v>285601.30087680905</v>
      </c>
      <c r="AC85" s="34">
        <f t="shared" si="11"/>
        <v>17831878.351727597</v>
      </c>
      <c r="AD85" s="35">
        <f>IFERROR(VLOOKUP($B85,'WSW2025'!$R$13:$Y$334,8,FALSE()),0)</f>
        <v>15327596.845604712</v>
      </c>
      <c r="AE85" s="35">
        <f>IFERROR(VLOOKUP(B85,'BESCHUT WERK 2025'!$K$13:$R$354,8,FALSE()),0)</f>
        <v>2199409.3602798036</v>
      </c>
      <c r="AF85" s="35">
        <f>IFERROR(VLOOKUP(B85,'SOCIALE INFRASTRUCTUUR 2025'!$K$13:$R$354,8,FALSE()),0)</f>
        <v>304872.14584307984</v>
      </c>
    </row>
    <row r="86" spans="2:32">
      <c r="B86" s="32">
        <v>498</v>
      </c>
      <c r="C86" s="33" t="s">
        <v>97</v>
      </c>
      <c r="D86" s="34">
        <f t="shared" si="6"/>
        <v>1421265.2062421099</v>
      </c>
      <c r="E86" s="35">
        <f>IFERROR(VLOOKUP($B86,'WSW2025'!$R$13:$T$334,3,FALSE()),0)</f>
        <v>1317072.0442113825</v>
      </c>
      <c r="F86" s="35">
        <f>IFERROR(VLOOKUP(B86,'BESCHUT WERK 2025'!$K$13:$M$354,3,FALSE()),0)</f>
        <v>84621.153519189815</v>
      </c>
      <c r="G86" s="35">
        <f>IFERROR(VLOOKUP(B86,'SOCIALE INFRASTRUCTUUR 2025'!$K$13:$M$354,3,FALSE()),0)</f>
        <v>19572.008511537359</v>
      </c>
      <c r="H86" s="31"/>
      <c r="I86" s="34">
        <f t="shared" si="7"/>
        <v>1428806.2469878348</v>
      </c>
      <c r="J86" s="35">
        <f>IFERROR(VLOOKUP($B86,'WSW2025'!$R$13:$U$334,4,FALSE()),0)</f>
        <v>1316626.4333221151</v>
      </c>
      <c r="K86" s="35">
        <f>IFERROR(VLOOKUP(B86,'BESCHUT WERK 2025'!$K$13:$N$354,4,FALSE()),0)</f>
        <v>90999.539606289982</v>
      </c>
      <c r="L86" s="35">
        <f>IFERROR(VLOOKUP(B86,'SOCIALE INFRASTRUCTUUR 2025'!$K$13:$N$354,4,FALSE()),0)</f>
        <v>21180.274059429845</v>
      </c>
      <c r="N86" s="34">
        <f t="shared" si="8"/>
        <v>1362964.6558369067</v>
      </c>
      <c r="O86" s="35">
        <f>IFERROR(VLOOKUP($B86,'WSW2025'!$R$13:$V$334,5,FALSE()),0)</f>
        <v>1242798.4397025681</v>
      </c>
      <c r="P86" s="35">
        <f>IFERROR(VLOOKUP(B86,'BESCHUT WERK 2025'!$K$13:$O$354,5,FALSE()),0)</f>
        <v>97375.699556459615</v>
      </c>
      <c r="Q86" s="35">
        <f>IFERROR(VLOOKUP(B86,'SOCIALE INFRASTRUCTUUR 2025'!$K$13:$O$354,5,FALSE()),0)</f>
        <v>22790.516577879054</v>
      </c>
      <c r="S86" s="34">
        <f t="shared" si="9"/>
        <v>1315708.2976964861</v>
      </c>
      <c r="T86" s="35">
        <f>IFERROR(VLOOKUP($B86,'WSW2025'!$R$13:$W$334,6,FALSE()),0)</f>
        <v>1187625.2931948404</v>
      </c>
      <c r="U86" s="35">
        <f>IFERROR(VLOOKUP(B86,'BESCHUT WERK 2025'!$K$13:$P$354,6,FALSE()),0)</f>
        <v>103680.26843476064</v>
      </c>
      <c r="V86" s="35">
        <f>IFERROR(VLOOKUP(B86,'SOCIALE INFRASTRUCTUUR 2025'!$K$13:$P$354,6,FALSE()),0)</f>
        <v>24402.736066884987</v>
      </c>
      <c r="X86" s="34">
        <f t="shared" si="10"/>
        <v>1219271.7510156112</v>
      </c>
      <c r="Y86" s="35">
        <f>IFERROR(VLOOKUP($B86,'WSW2025'!$R$13:$X$334,7,FALSE()),0)</f>
        <v>1083196.0818265905</v>
      </c>
      <c r="Z86" s="35">
        <f>IFERROR(VLOOKUP(B86,'BESCHUT WERK 2025'!$K$13:$Q$354,7,FALSE()),0)</f>
        <v>110057.74817729492</v>
      </c>
      <c r="AA86" s="35">
        <f>IFERROR(VLOOKUP(B86,'SOCIALE INFRASTRUCTUUR 2025'!$K$13:$Q$354,7,FALSE()),0)</f>
        <v>26017.921011725997</v>
      </c>
      <c r="AC86" s="34">
        <f t="shared" si="11"/>
        <v>1166899.5923588076</v>
      </c>
      <c r="AD86" s="35">
        <f>IFERROR(VLOOKUP($B86,'WSW2025'!$R$13:$Y$334,8,FALSE()),0)</f>
        <v>1021719.9278834708</v>
      </c>
      <c r="AE86" s="35">
        <f>IFERROR(VLOOKUP(B86,'BESCHUT WERK 2025'!$K$13:$R$354,8,FALSE()),0)</f>
        <v>117406.19360924259</v>
      </c>
      <c r="AF86" s="35">
        <f>IFERROR(VLOOKUP(B86,'SOCIALE INFRASTRUCTUUR 2025'!$K$13:$R$354,8,FALSE()),0)</f>
        <v>27773.470866094198</v>
      </c>
    </row>
    <row r="87" spans="2:32">
      <c r="B87" s="32">
        <v>1719</v>
      </c>
      <c r="C87" s="33" t="s">
        <v>98</v>
      </c>
      <c r="D87" s="34">
        <f t="shared" si="6"/>
        <v>1483776.7039338411</v>
      </c>
      <c r="E87" s="35">
        <f>IFERROR(VLOOKUP($B87,'WSW2025'!$R$13:$T$334,3,FALSE()),0)</f>
        <v>1364302.7622956648</v>
      </c>
      <c r="F87" s="35">
        <f>IFERROR(VLOOKUP(B87,'BESCHUT WERK 2025'!$K$13:$M$354,3,FALSE()),0)</f>
        <v>101545.38422302772</v>
      </c>
      <c r="G87" s="35">
        <f>IFERROR(VLOOKUP(B87,'SOCIALE INFRASTRUCTUUR 2025'!$K$13:$M$354,3,FALSE()),0)</f>
        <v>17928.557415148727</v>
      </c>
      <c r="H87" s="31"/>
      <c r="I87" s="34">
        <f t="shared" si="7"/>
        <v>1455788.9544092575</v>
      </c>
      <c r="J87" s="35">
        <f>IFERROR(VLOOKUP($B87,'WSW2025'!$R$13:$U$334,4,FALSE()),0)</f>
        <v>1327187.7291173462</v>
      </c>
      <c r="K87" s="35">
        <f>IFERROR(VLOOKUP(B87,'BESCHUT WERK 2025'!$K$13:$N$354,4,FALSE()),0)</f>
        <v>109199.44752754795</v>
      </c>
      <c r="L87" s="35">
        <f>IFERROR(VLOOKUP(B87,'SOCIALE INFRASTRUCTUUR 2025'!$K$13:$N$354,4,FALSE()),0)</f>
        <v>19401.777764363218</v>
      </c>
      <c r="N87" s="34">
        <f t="shared" si="8"/>
        <v>1456049.9522580914</v>
      </c>
      <c r="O87" s="35">
        <f>IFERROR(VLOOKUP($B87,'WSW2025'!$R$13:$V$334,5,FALSE()),0)</f>
        <v>1318322.3037113668</v>
      </c>
      <c r="P87" s="35">
        <f>IFERROR(VLOOKUP(B87,'BESCHUT WERK 2025'!$K$13:$O$354,5,FALSE()),0)</f>
        <v>116850.83946775142</v>
      </c>
      <c r="Q87" s="35">
        <f>IFERROR(VLOOKUP(B87,'SOCIALE INFRASTRUCTUUR 2025'!$K$13:$O$354,5,FALSE()),0)</f>
        <v>20876.809078973183</v>
      </c>
      <c r="S87" s="34">
        <f t="shared" si="9"/>
        <v>1470198.3144562636</v>
      </c>
      <c r="T87" s="35">
        <f>IFERROR(VLOOKUP($B87,'WSW2025'!$R$13:$W$334,6,FALSE()),0)</f>
        <v>1323428.3409755721</v>
      </c>
      <c r="U87" s="35">
        <f>IFERROR(VLOOKUP(B87,'BESCHUT WERK 2025'!$K$13:$P$354,6,FALSE()),0)</f>
        <v>124416.32212171279</v>
      </c>
      <c r="V87" s="35">
        <f>IFERROR(VLOOKUP(B87,'SOCIALE INFRASTRUCTUUR 2025'!$K$13:$P$354,6,FALSE()),0)</f>
        <v>22353.651358978615</v>
      </c>
      <c r="X87" s="34">
        <f t="shared" si="10"/>
        <v>1459865.0269087867</v>
      </c>
      <c r="Y87" s="35">
        <f>IFERROR(VLOOKUP($B87,'WSW2025'!$R$13:$X$334,7,FALSE()),0)</f>
        <v>1303962.5190089557</v>
      </c>
      <c r="Z87" s="35">
        <f>IFERROR(VLOOKUP(B87,'BESCHUT WERK 2025'!$K$13:$Q$354,7,FALSE()),0)</f>
        <v>132069.29781275382</v>
      </c>
      <c r="AA87" s="35">
        <f>IFERROR(VLOOKUP(B87,'SOCIALE INFRASTRUCTUUR 2025'!$K$13:$Q$354,7,FALSE()),0)</f>
        <v>23833.210087077252</v>
      </c>
      <c r="AC87" s="34">
        <f t="shared" si="11"/>
        <v>1478203.0419314275</v>
      </c>
      <c r="AD87" s="35">
        <f>IFERROR(VLOOKUP($B87,'WSW2025'!$R$13:$Y$334,8,FALSE()),0)</f>
        <v>1311874.2622420823</v>
      </c>
      <c r="AE87" s="35">
        <f>IFERROR(VLOOKUP(B87,'BESCHUT WERK 2025'!$K$13:$R$354,8,FALSE()),0)</f>
        <v>140887.432331091</v>
      </c>
      <c r="AF87" s="35">
        <f>IFERROR(VLOOKUP(B87,'SOCIALE INFRASTRUCTUUR 2025'!$K$13:$R$354,8,FALSE()),0)</f>
        <v>25441.347358254228</v>
      </c>
    </row>
    <row r="88" spans="2:32">
      <c r="B88" s="32">
        <v>303</v>
      </c>
      <c r="C88" s="33" t="s">
        <v>99</v>
      </c>
      <c r="D88" s="34">
        <f t="shared" si="6"/>
        <v>2146807.6480330355</v>
      </c>
      <c r="E88" s="35">
        <f>IFERROR(VLOOKUP($B88,'WSW2025'!$R$13:$T$334,3,FALSE()),0)</f>
        <v>1930108.6132647886</v>
      </c>
      <c r="F88" s="35">
        <f>IFERROR(VLOOKUP(B88,'BESCHUT WERK 2025'!$K$13:$M$354,3,FALSE()),0)</f>
        <v>177704.42239029799</v>
      </c>
      <c r="G88" s="35">
        <f>IFERROR(VLOOKUP(B88,'SOCIALE INFRASTRUCTUUR 2025'!$K$13:$M$354,3,FALSE()),0)</f>
        <v>38994.612377948477</v>
      </c>
      <c r="H88" s="31"/>
      <c r="I88" s="34">
        <f t="shared" si="7"/>
        <v>2058221.6190931092</v>
      </c>
      <c r="J88" s="35">
        <f>IFERROR(VLOOKUP($B88,'WSW2025'!$R$13:$U$334,4,FALSE()),0)</f>
        <v>1824923.7192824096</v>
      </c>
      <c r="K88" s="35">
        <f>IFERROR(VLOOKUP(B88,'BESCHUT WERK 2025'!$K$13:$N$354,4,FALSE()),0)</f>
        <v>191099.03317320958</v>
      </c>
      <c r="L88" s="35">
        <f>IFERROR(VLOOKUP(B88,'SOCIALE INFRASTRUCTUUR 2025'!$K$13:$N$354,4,FALSE()),0)</f>
        <v>42198.866637489999</v>
      </c>
      <c r="N88" s="34">
        <f t="shared" si="8"/>
        <v>2003988.2397609043</v>
      </c>
      <c r="O88" s="35">
        <f>IFERROR(VLOOKUP($B88,'WSW2025'!$R$13:$V$334,5,FALSE()),0)</f>
        <v>1754092.2109455722</v>
      </c>
      <c r="P88" s="35">
        <f>IFERROR(VLOOKUP(B88,'BESCHUT WERK 2025'!$K$13:$O$354,5,FALSE()),0)</f>
        <v>204488.96906856532</v>
      </c>
      <c r="Q88" s="35">
        <f>IFERROR(VLOOKUP(B88,'SOCIALE INFRASTRUCTUUR 2025'!$K$13:$O$354,5,FALSE()),0)</f>
        <v>45407.059746766667</v>
      </c>
      <c r="S88" s="34">
        <f t="shared" si="9"/>
        <v>1979496.1138189456</v>
      </c>
      <c r="T88" s="35">
        <f>IFERROR(VLOOKUP($B88,'WSW2025'!$R$13:$W$334,6,FALSE()),0)</f>
        <v>1713148.3584001691</v>
      </c>
      <c r="U88" s="35">
        <f>IFERROR(VLOOKUP(B88,'BESCHUT WERK 2025'!$K$13:$P$354,6,FALSE()),0)</f>
        <v>217728.56371299809</v>
      </c>
      <c r="V88" s="35">
        <f>IFERROR(VLOOKUP(B88,'SOCIALE INFRASTRUCTUUR 2025'!$K$13:$P$354,6,FALSE()),0)</f>
        <v>48619.191705778481</v>
      </c>
      <c r="X88" s="34">
        <f t="shared" si="10"/>
        <v>1951179.0912646113</v>
      </c>
      <c r="Y88" s="35">
        <f>IFERROR(VLOOKUP($B88,'WSW2025'!$R$13:$X$334,7,FALSE()),0)</f>
        <v>1668220.5881528985</v>
      </c>
      <c r="Z88" s="35">
        <f>IFERROR(VLOOKUP(B88,'BESCHUT WERK 2025'!$K$13:$Q$354,7,FALSE()),0)</f>
        <v>231121.27117231986</v>
      </c>
      <c r="AA88" s="35">
        <f>IFERROR(VLOOKUP(B88,'SOCIALE INFRASTRUCTUUR 2025'!$K$13:$Q$354,7,FALSE()),0)</f>
        <v>51837.231939393016</v>
      </c>
      <c r="AC88" s="34">
        <f t="shared" si="11"/>
        <v>1901799.5165010439</v>
      </c>
      <c r="AD88" s="35">
        <f>IFERROR(VLOOKUP($B88,'WSW2025'!$R$13:$Y$334,8,FALSE()),0)</f>
        <v>1599911.5794174317</v>
      </c>
      <c r="AE88" s="35">
        <f>IFERROR(VLOOKUP(B88,'BESCHUT WERK 2025'!$K$13:$R$354,8,FALSE()),0)</f>
        <v>246553.0065794093</v>
      </c>
      <c r="AF88" s="35">
        <f>IFERROR(VLOOKUP(B88,'SOCIALE INFRASTRUCTUUR 2025'!$K$13:$R$354,8,FALSE()),0)</f>
        <v>55334.930504202945</v>
      </c>
    </row>
    <row r="89" spans="2:32">
      <c r="B89" s="32">
        <v>225</v>
      </c>
      <c r="C89" s="33" t="s">
        <v>100</v>
      </c>
      <c r="D89" s="34">
        <f t="shared" si="6"/>
        <v>2299434.8862266666</v>
      </c>
      <c r="E89" s="35">
        <f>IFERROR(VLOOKUP($B89,'WSW2025'!$R$13:$T$334,3,FALSE()),0)</f>
        <v>2155154.233973146</v>
      </c>
      <c r="F89" s="35">
        <f>IFERROR(VLOOKUP(B89,'BESCHUT WERK 2025'!$K$13:$M$354,3,FALSE()),0)</f>
        <v>124111.02516147816</v>
      </c>
      <c r="G89" s="35">
        <f>IFERROR(VLOOKUP(B89,'SOCIALE INFRASTRUCTUUR 2025'!$K$13:$M$354,3,FALSE()),0)</f>
        <v>20169.627092042319</v>
      </c>
      <c r="H89" s="31"/>
      <c r="I89" s="34">
        <f t="shared" si="7"/>
        <v>2031921.5103486059</v>
      </c>
      <c r="J89" s="35">
        <f>IFERROR(VLOOKUP($B89,'WSW2025'!$R$13:$U$334,4,FALSE()),0)</f>
        <v>1876628.5189411389</v>
      </c>
      <c r="K89" s="35">
        <f>IFERROR(VLOOKUP(B89,'BESCHUT WERK 2025'!$K$13:$N$354,4,FALSE()),0)</f>
        <v>133465.99142255852</v>
      </c>
      <c r="L89" s="35">
        <f>IFERROR(VLOOKUP(B89,'SOCIALE INFRASTRUCTUUR 2025'!$K$13:$N$354,4,FALSE()),0)</f>
        <v>21826.999984908623</v>
      </c>
      <c r="N89" s="34">
        <f t="shared" si="8"/>
        <v>1903242.5297263437</v>
      </c>
      <c r="O89" s="35">
        <f>IFERROR(VLOOKUP($B89,'WSW2025'!$R$13:$V$334,5,FALSE()),0)</f>
        <v>1736938.4268296917</v>
      </c>
      <c r="P89" s="35">
        <f>IFERROR(VLOOKUP(B89,'BESCHUT WERK 2025'!$K$13:$O$354,5,FALSE()),0)</f>
        <v>142817.69268280719</v>
      </c>
      <c r="Q89" s="35">
        <f>IFERROR(VLOOKUP(B89,'SOCIALE INFRASTRUCTUUR 2025'!$K$13:$O$354,5,FALSE()),0)</f>
        <v>23486.410213844832</v>
      </c>
      <c r="S89" s="34">
        <f t="shared" si="9"/>
        <v>1731197.0560425157</v>
      </c>
      <c r="T89" s="35">
        <f>IFERROR(VLOOKUP($B89,'WSW2025'!$R$13:$W$334,6,FALSE()),0)</f>
        <v>1553984.8045593493</v>
      </c>
      <c r="U89" s="35">
        <f>IFERROR(VLOOKUP(B89,'BESCHUT WERK 2025'!$K$13:$P$354,6,FALSE()),0)</f>
        <v>152064.39370431541</v>
      </c>
      <c r="V89" s="35">
        <f>IFERROR(VLOOKUP(B89,'SOCIALE INFRASTRUCTUUR 2025'!$K$13:$P$354,6,FALSE()),0)</f>
        <v>25147.857778850943</v>
      </c>
      <c r="X89" s="34">
        <f t="shared" si="10"/>
        <v>1660465.5955064553</v>
      </c>
      <c r="Y89" s="35">
        <f>IFERROR(VLOOKUP($B89,'WSW2025'!$R$13:$X$334,7,FALSE()),0)</f>
        <v>1472235.2034984611</v>
      </c>
      <c r="Z89" s="35">
        <f>IFERROR(VLOOKUP(B89,'BESCHUT WERK 2025'!$K$13:$Q$354,7,FALSE()),0)</f>
        <v>161418.03066003229</v>
      </c>
      <c r="AA89" s="35">
        <f>IFERROR(VLOOKUP(B89,'SOCIALE INFRASTRUCTUUR 2025'!$K$13:$Q$354,7,FALSE()),0)</f>
        <v>26812.361347961913</v>
      </c>
      <c r="AC89" s="34">
        <f t="shared" si="11"/>
        <v>1581655.1202525976</v>
      </c>
      <c r="AD89" s="35">
        <f>IFERROR(VLOOKUP($B89,'WSW2025'!$R$13:$Y$334,8,FALSE()),0)</f>
        <v>1380837.8538476727</v>
      </c>
      <c r="AE89" s="35">
        <f>IFERROR(VLOOKUP(B89,'BESCHUT WERK 2025'!$K$13:$R$354,8,FALSE()),0)</f>
        <v>172195.75062688888</v>
      </c>
      <c r="AF89" s="35">
        <f>IFERROR(VLOOKUP(B89,'SOCIALE INFRASTRUCTUUR 2025'!$K$13:$R$354,8,FALSE()),0)</f>
        <v>28621.51577803601</v>
      </c>
    </row>
    <row r="90" spans="2:32">
      <c r="B90" s="32">
        <v>226</v>
      </c>
      <c r="C90" s="33" t="s">
        <v>101</v>
      </c>
      <c r="D90" s="34">
        <f t="shared" si="6"/>
        <v>2103426.0444116183</v>
      </c>
      <c r="E90" s="35">
        <f>IFERROR(VLOOKUP($B90,'WSW2025'!$R$13:$T$334,3,FALSE()),0)</f>
        <v>1886500.1329134889</v>
      </c>
      <c r="F90" s="35">
        <f>IFERROR(VLOOKUP(B90,'BESCHUT WERK 2025'!$K$13:$M$354,3,FALSE()),0)</f>
        <v>188987.24285952278</v>
      </c>
      <c r="G90" s="35">
        <f>IFERROR(VLOOKUP(B90,'SOCIALE INFRASTRUCTUUR 2025'!$K$13:$M$354,3,FALSE()),0)</f>
        <v>27938.668638606763</v>
      </c>
      <c r="H90" s="31"/>
      <c r="I90" s="34">
        <f t="shared" si="7"/>
        <v>1985455.9852780814</v>
      </c>
      <c r="J90" s="35">
        <f>IFERROR(VLOOKUP($B90,'WSW2025'!$R$13:$U$334,4,FALSE()),0)</f>
        <v>1751989.2431412351</v>
      </c>
      <c r="K90" s="35">
        <f>IFERROR(VLOOKUP(B90,'BESCHUT WERK 2025'!$K$13:$N$354,4,FALSE()),0)</f>
        <v>203232.30512071351</v>
      </c>
      <c r="L90" s="35">
        <f>IFERROR(VLOOKUP(B90,'SOCIALE INFRASTRUCTUUR 2025'!$K$13:$N$354,4,FALSE()),0)</f>
        <v>30234.437016132681</v>
      </c>
      <c r="N90" s="34">
        <f t="shared" si="8"/>
        <v>1838210.6815071157</v>
      </c>
      <c r="O90" s="35">
        <f>IFERROR(VLOOKUP($B90,'WSW2025'!$R$13:$V$334,5,FALSE()),0)</f>
        <v>1588205.2583496228</v>
      </c>
      <c r="P90" s="35">
        <f>IFERROR(VLOOKUP(B90,'BESCHUT WERK 2025'!$K$13:$O$354,5,FALSE()),0)</f>
        <v>217472.39567609294</v>
      </c>
      <c r="Q90" s="35">
        <f>IFERROR(VLOOKUP(B90,'SOCIALE INFRASTRUCTUUR 2025'!$K$13:$O$354,5,FALSE()),0)</f>
        <v>32533.027481399873</v>
      </c>
      <c r="S90" s="34">
        <f t="shared" si="9"/>
        <v>1818567.6647746949</v>
      </c>
      <c r="T90" s="35">
        <f>IFERROR(VLOOKUP($B90,'WSW2025'!$R$13:$W$334,6,FALSE()),0)</f>
        <v>1552180.6252359878</v>
      </c>
      <c r="U90" s="35">
        <f>IFERROR(VLOOKUP(B90,'BESCHUT WERK 2025'!$K$13:$P$354,6,FALSE()),0)</f>
        <v>231552.59950429871</v>
      </c>
      <c r="V90" s="35">
        <f>IFERROR(VLOOKUP(B90,'SOCIALE INFRASTRUCTUUR 2025'!$K$13:$P$354,6,FALSE()),0)</f>
        <v>34834.440034408341</v>
      </c>
      <c r="X90" s="34">
        <f t="shared" si="10"/>
        <v>1693544.5773325793</v>
      </c>
      <c r="Y90" s="35">
        <f>IFERROR(VLOOKUP($B90,'WSW2025'!$R$13:$X$334,7,FALSE()),0)</f>
        <v>1410608.854017593</v>
      </c>
      <c r="Z90" s="35">
        <f>IFERROR(VLOOKUP(B90,'BESCHUT WERK 2025'!$K$13:$Q$354,7,FALSE()),0)</f>
        <v>245795.63759595761</v>
      </c>
      <c r="AA90" s="35">
        <f>IFERROR(VLOOKUP(B90,'SOCIALE INFRASTRUCTUUR 2025'!$K$13:$Q$354,7,FALSE()),0)</f>
        <v>37140.085719028713</v>
      </c>
      <c r="AC90" s="34">
        <f t="shared" si="11"/>
        <v>1659572.8084303048</v>
      </c>
      <c r="AD90" s="35">
        <f>IFERROR(VLOOKUP($B90,'WSW2025'!$R$13:$Y$334,8,FALSE()),0)</f>
        <v>1357719.5430697182</v>
      </c>
      <c r="AE90" s="35">
        <f>IFERROR(VLOOKUP(B90,'BESCHUT WERK 2025'!$K$13:$R$354,8,FALSE()),0)</f>
        <v>262207.16572730703</v>
      </c>
      <c r="AF90" s="35">
        <f>IFERROR(VLOOKUP(B90,'SOCIALE INFRASTRUCTUUR 2025'!$K$13:$R$354,8,FALSE()),0)</f>
        <v>39646.099633279504</v>
      </c>
    </row>
    <row r="91" spans="2:32">
      <c r="B91" s="32">
        <v>1711</v>
      </c>
      <c r="C91" s="33" t="s">
        <v>102</v>
      </c>
      <c r="D91" s="34">
        <f t="shared" si="6"/>
        <v>3569692.1353095626</v>
      </c>
      <c r="E91" s="35">
        <f>IFERROR(VLOOKUP($B91,'WSW2025'!$R$13:$T$334,3,FALSE()),0)</f>
        <v>3299435.6695926804</v>
      </c>
      <c r="F91" s="35">
        <f>IFERROR(VLOOKUP(B91,'BESCHUT WERK 2025'!$K$13:$M$354,3,FALSE()),0)</f>
        <v>236939.22985373065</v>
      </c>
      <c r="G91" s="35">
        <f>IFERROR(VLOOKUP(B91,'SOCIALE INFRASTRUCTUUR 2025'!$K$13:$M$354,3,FALSE()),0)</f>
        <v>33317.235863151378</v>
      </c>
      <c r="H91" s="31"/>
      <c r="I91" s="34">
        <f t="shared" si="7"/>
        <v>3378719.70333343</v>
      </c>
      <c r="J91" s="35">
        <f>IFERROR(VLOOKUP($B91,'WSW2025'!$R$13:$U$334,4,FALSE()),0)</f>
        <v>3087866.0220903773</v>
      </c>
      <c r="K91" s="35">
        <f>IFERROR(VLOOKUP(B91,'BESCHUT WERK 2025'!$K$13:$N$354,4,FALSE()),0)</f>
        <v>254798.71089761119</v>
      </c>
      <c r="L91" s="35">
        <f>IFERROR(VLOOKUP(B91,'SOCIALE INFRASTRUCTUUR 2025'!$K$13:$N$354,4,FALSE()),0)</f>
        <v>36054.970345441645</v>
      </c>
      <c r="N91" s="34">
        <f t="shared" si="8"/>
        <v>3241039.6006223569</v>
      </c>
      <c r="O91" s="35">
        <f>IFERROR(VLOOKUP($B91,'WSW2025'!$R$13:$V$334,5,FALSE()),0)</f>
        <v>2929591.571659178</v>
      </c>
      <c r="P91" s="35">
        <f>IFERROR(VLOOKUP(B91,'BESCHUT WERK 2025'!$K$13:$O$354,5,FALSE()),0)</f>
        <v>272651.95875808707</v>
      </c>
      <c r="Q91" s="35">
        <f>IFERROR(VLOOKUP(B91,'SOCIALE INFRASTRUCTUUR 2025'!$K$13:$O$354,5,FALSE()),0)</f>
        <v>38796.070205091826</v>
      </c>
      <c r="S91" s="34">
        <f t="shared" si="9"/>
        <v>2987480.7926418148</v>
      </c>
      <c r="T91" s="35">
        <f>IFERROR(VLOOKUP($B91,'WSW2025'!$R$13:$W$334,6,FALSE()),0)</f>
        <v>2655635.5055823829</v>
      </c>
      <c r="U91" s="35">
        <f>IFERROR(VLOOKUP(B91,'BESCHUT WERK 2025'!$K$13:$P$354,6,FALSE()),0)</f>
        <v>290304.75161733018</v>
      </c>
      <c r="V91" s="35">
        <f>IFERROR(VLOOKUP(B91,'SOCIALE INFRASTRUCTUUR 2025'!$K$13:$P$354,6,FALSE()),0)</f>
        <v>41540.535442101922</v>
      </c>
      <c r="X91" s="34">
        <f t="shared" si="10"/>
        <v>2788744.9884397266</v>
      </c>
      <c r="Y91" s="35">
        <f>IFERROR(VLOOKUP($B91,'WSW2025'!$R$13:$X$334,7,FALSE()),0)</f>
        <v>2436293.2447981499</v>
      </c>
      <c r="Z91" s="35">
        <f>IFERROR(VLOOKUP(B91,'BESCHUT WERK 2025'!$K$13:$Q$354,7,FALSE()),0)</f>
        <v>308161.6948964246</v>
      </c>
      <c r="AA91" s="35">
        <f>IFERROR(VLOOKUP(B91,'SOCIALE INFRASTRUCTUUR 2025'!$K$13:$Q$354,7,FALSE()),0)</f>
        <v>44290.048745151893</v>
      </c>
      <c r="AC91" s="34">
        <f t="shared" si="11"/>
        <v>2575720.3384330329</v>
      </c>
      <c r="AD91" s="35">
        <f>IFERROR(VLOOKUP($B91,'WSW2025'!$R$13:$Y$334,8,FALSE()),0)</f>
        <v>2199704.4924863987</v>
      </c>
      <c r="AE91" s="35">
        <f>IFERROR(VLOOKUP(B91,'BESCHUT WERK 2025'!$K$13:$R$354,8,FALSE()),0)</f>
        <v>328737.3421058784</v>
      </c>
      <c r="AF91" s="35">
        <f>IFERROR(VLOOKUP(B91,'SOCIALE INFRASTRUCTUUR 2025'!$K$13:$R$354,8,FALSE()),0)</f>
        <v>47278.503840755773</v>
      </c>
    </row>
    <row r="92" spans="2:32">
      <c r="B92" s="32">
        <v>385</v>
      </c>
      <c r="C92" s="33" t="s">
        <v>103</v>
      </c>
      <c r="D92" s="34">
        <f t="shared" si="6"/>
        <v>1764245.9154324813</v>
      </c>
      <c r="E92" s="35">
        <f>IFERROR(VLOOKUP($B92,'WSW2025'!$R$13:$T$334,3,FALSE()),0)</f>
        <v>1594973.181638306</v>
      </c>
      <c r="F92" s="35">
        <f>IFERROR(VLOOKUP(B92,'BESCHUT WERK 2025'!$K$13:$M$354,3,FALSE()),0)</f>
        <v>141035.2558653162</v>
      </c>
      <c r="G92" s="35">
        <f>IFERROR(VLOOKUP(B92,'SOCIALE INFRASTRUCTUUR 2025'!$K$13:$M$354,3,FALSE()),0)</f>
        <v>28237.477928859244</v>
      </c>
      <c r="H92" s="31"/>
      <c r="I92" s="34">
        <f t="shared" si="7"/>
        <v>1603028.8489030516</v>
      </c>
      <c r="J92" s="35">
        <f>IFERROR(VLOOKUP($B92,'WSW2025'!$R$13:$U$334,4,FALSE()),0)</f>
        <v>1420805.149580363</v>
      </c>
      <c r="K92" s="35">
        <f>IFERROR(VLOOKUP(B92,'BESCHUT WERK 2025'!$K$13:$N$354,4,FALSE()),0)</f>
        <v>151665.89934381662</v>
      </c>
      <c r="L92" s="35">
        <f>IFERROR(VLOOKUP(B92,'SOCIALE INFRASTRUCTUUR 2025'!$K$13:$N$354,4,FALSE()),0)</f>
        <v>30557.79997887207</v>
      </c>
      <c r="N92" s="34">
        <f t="shared" si="8"/>
        <v>1535310.9690573316</v>
      </c>
      <c r="O92" s="35">
        <f>IFERROR(VLOOKUP($B92,'WSW2025'!$R$13:$V$334,5,FALSE()),0)</f>
        <v>1340137.1621638497</v>
      </c>
      <c r="P92" s="35">
        <f>IFERROR(VLOOKUP(B92,'BESCHUT WERK 2025'!$K$13:$O$354,5,FALSE()),0)</f>
        <v>162292.83259409934</v>
      </c>
      <c r="Q92" s="35">
        <f>IFERROR(VLOOKUP(B92,'SOCIALE INFRASTRUCTUUR 2025'!$K$13:$O$354,5,FALSE()),0)</f>
        <v>32880.97429938276</v>
      </c>
      <c r="S92" s="34">
        <f t="shared" si="9"/>
        <v>1531614.9006332923</v>
      </c>
      <c r="T92" s="35">
        <f>IFERROR(VLOOKUP($B92,'WSW2025'!$R$13:$W$334,6,FALSE()),0)</f>
        <v>1323607.4523516332</v>
      </c>
      <c r="U92" s="35">
        <f>IFERROR(VLOOKUP(B92,'BESCHUT WERK 2025'!$K$13:$P$354,6,FALSE()),0)</f>
        <v>172800.44739126769</v>
      </c>
      <c r="V92" s="35">
        <f>IFERROR(VLOOKUP(B92,'SOCIALE INFRASTRUCTUUR 2025'!$K$13:$P$354,6,FALSE()),0)</f>
        <v>35207.000890391319</v>
      </c>
      <c r="X92" s="34">
        <f t="shared" si="10"/>
        <v>1415646.882973406</v>
      </c>
      <c r="Y92" s="35">
        <f>IFERROR(VLOOKUP($B92,'WSW2025'!$R$13:$X$334,7,FALSE()),0)</f>
        <v>1194679.9967907681</v>
      </c>
      <c r="Z92" s="35">
        <f>IFERROR(VLOOKUP(B92,'BESCHUT WERK 2025'!$K$13:$Q$354,7,FALSE()),0)</f>
        <v>183429.58029549135</v>
      </c>
      <c r="AA92" s="35">
        <f>IFERROR(VLOOKUP(B92,'SOCIALE INFRASTRUCTUUR 2025'!$K$13:$Q$354,7,FALSE()),0)</f>
        <v>37537.305887146671</v>
      </c>
      <c r="AC92" s="34">
        <f t="shared" si="11"/>
        <v>1329388.1961672571</v>
      </c>
      <c r="AD92" s="35">
        <f>IFERROR(VLOOKUP($B92,'WSW2025'!$R$13:$Y$334,8,FALSE()),0)</f>
        <v>1093641.0847292691</v>
      </c>
      <c r="AE92" s="35">
        <f>IFERROR(VLOOKUP(B92,'BESCHUT WERK 2025'!$K$13:$R$354,8,FALSE()),0)</f>
        <v>195676.98934873746</v>
      </c>
      <c r="AF92" s="35">
        <f>IFERROR(VLOOKUP(B92,'SOCIALE INFRASTRUCTUUR 2025'!$K$13:$R$354,8,FALSE()),0)</f>
        <v>40070.122089250413</v>
      </c>
    </row>
    <row r="93" spans="2:32">
      <c r="B93" s="32">
        <v>228</v>
      </c>
      <c r="C93" s="33" t="s">
        <v>104</v>
      </c>
      <c r="D93" s="34">
        <f t="shared" si="6"/>
        <v>9387490.583578987</v>
      </c>
      <c r="E93" s="35">
        <f>IFERROR(VLOOKUP($B93,'WSW2025'!$R$13:$T$334,3,FALSE()),0)</f>
        <v>8240710.058282746</v>
      </c>
      <c r="F93" s="35">
        <f>IFERROR(VLOOKUP(B93,'BESCHUT WERK 2025'!$K$13:$M$354,3,FALSE()),0)</f>
        <v>1015453.8422302771</v>
      </c>
      <c r="G93" s="35">
        <f>IFERROR(VLOOKUP(B93,'SOCIALE INFRASTRUCTUUR 2025'!$K$13:$M$354,3,FALSE()),0)</f>
        <v>131326.68306596443</v>
      </c>
      <c r="H93" s="31"/>
      <c r="I93" s="34">
        <f t="shared" si="7"/>
        <v>8940650.7618322931</v>
      </c>
      <c r="J93" s="35">
        <f>IFERROR(VLOOKUP($B93,'WSW2025'!$R$13:$U$334,4,FALSE()),0)</f>
        <v>7706538.2644328531</v>
      </c>
      <c r="K93" s="35">
        <f>IFERROR(VLOOKUP(B93,'BESCHUT WERK 2025'!$K$13:$N$354,4,FALSE()),0)</f>
        <v>1091994.4752754795</v>
      </c>
      <c r="L93" s="35">
        <f>IFERROR(VLOOKUP(B93,'SOCIALE INFRASTRUCTUUR 2025'!$K$13:$N$354,4,FALSE()),0)</f>
        <v>142118.0221239606</v>
      </c>
      <c r="N93" s="34">
        <f t="shared" si="8"/>
        <v>8613435.5156304613</v>
      </c>
      <c r="O93" s="35">
        <f>IFERROR(VLOOKUP($B93,'WSW2025'!$R$13:$V$334,5,FALSE()),0)</f>
        <v>7292004.4944494683</v>
      </c>
      <c r="P93" s="35">
        <f>IFERROR(VLOOKUP(B93,'BESCHUT WERK 2025'!$K$13:$O$354,5,FALSE()),0)</f>
        <v>1168508.394677514</v>
      </c>
      <c r="Q93" s="35">
        <f>IFERROR(VLOOKUP(B93,'SOCIALE INFRASTRUCTUUR 2025'!$K$13:$O$354,5,FALSE()),0)</f>
        <v>152922.62650347856</v>
      </c>
      <c r="S93" s="34">
        <f t="shared" si="9"/>
        <v>8397104.7082578596</v>
      </c>
      <c r="T93" s="35">
        <f>IFERROR(VLOOKUP($B93,'WSW2025'!$R$13:$W$334,6,FALSE()),0)</f>
        <v>6989200.9908362133</v>
      </c>
      <c r="U93" s="35">
        <f>IFERROR(VLOOKUP(B93,'BESCHUT WERK 2025'!$K$13:$P$354,6,FALSE()),0)</f>
        <v>1244163.221217128</v>
      </c>
      <c r="V93" s="35">
        <f>IFERROR(VLOOKUP(B93,'SOCIALE INFRASTRUCTUUR 2025'!$K$13:$P$354,6,FALSE()),0)</f>
        <v>163740.49620451836</v>
      </c>
      <c r="X93" s="34">
        <f t="shared" si="10"/>
        <v>8144511.0212713024</v>
      </c>
      <c r="Y93" s="35">
        <f>IFERROR(VLOOKUP($B93,'WSW2025'!$R$13:$X$334,7,FALSE()),0)</f>
        <v>6649239.7792559229</v>
      </c>
      <c r="Z93" s="35">
        <f>IFERROR(VLOOKUP(B93,'BESCHUT WERK 2025'!$K$13:$Q$354,7,FALSE()),0)</f>
        <v>1320692.978127538</v>
      </c>
      <c r="AA93" s="35">
        <f>IFERROR(VLOOKUP(B93,'SOCIALE INFRASTRUCTUUR 2025'!$K$13:$Q$354,7,FALSE()),0)</f>
        <v>174578.26388784088</v>
      </c>
      <c r="AC93" s="34">
        <f t="shared" si="11"/>
        <v>7853781.4013873488</v>
      </c>
      <c r="AD93" s="35">
        <f>IFERROR(VLOOKUP($B93,'WSW2025'!$R$13:$Y$334,8,FALSE()),0)</f>
        <v>6258549.2086772257</v>
      </c>
      <c r="AE93" s="35">
        <f>IFERROR(VLOOKUP(B93,'BESCHUT WERK 2025'!$K$13:$R$354,8,FALSE()),0)</f>
        <v>1408874.3233109103</v>
      </c>
      <c r="AF93" s="35">
        <f>IFERROR(VLOOKUP(B93,'SOCIALE INFRASTRUCTUUR 2025'!$K$13:$R$354,8,FALSE()),0)</f>
        <v>186357.86939921224</v>
      </c>
    </row>
    <row r="94" spans="2:32">
      <c r="B94" s="32">
        <v>317</v>
      </c>
      <c r="C94" s="33" t="s">
        <v>105</v>
      </c>
      <c r="D94" s="34">
        <f t="shared" si="6"/>
        <v>303416.11847352894</v>
      </c>
      <c r="E94" s="35">
        <f>IFERROR(VLOOKUP($B94,'WSW2025'!$R$13:$T$334,3,FALSE()),0)</f>
        <v>276218.93353616493</v>
      </c>
      <c r="F94" s="35">
        <f>IFERROR(VLOOKUP(B94,'BESCHUT WERK 2025'!$K$13:$M$354,3,FALSE()),0)</f>
        <v>22565.64093845059</v>
      </c>
      <c r="G94" s="35">
        <f>IFERROR(VLOOKUP(B94,'SOCIALE INFRASTRUCTUUR 2025'!$K$13:$M$354,3,FALSE()),0)</f>
        <v>4631.5439989134211</v>
      </c>
      <c r="H94" s="31"/>
      <c r="I94" s="34">
        <f t="shared" si="7"/>
        <v>304295.86771066394</v>
      </c>
      <c r="J94" s="35">
        <f>IFERROR(VLOOKUP($B94,'WSW2025'!$R$13:$U$334,4,FALSE()),0)</f>
        <v>275017.1978931927</v>
      </c>
      <c r="K94" s="35">
        <f>IFERROR(VLOOKUP(B94,'BESCHUT WERK 2025'!$K$13:$N$354,4,FALSE()),0)</f>
        <v>24266.543895010724</v>
      </c>
      <c r="L94" s="35">
        <f>IFERROR(VLOOKUP(B94,'SOCIALE INFRASTRUCTUUR 2025'!$K$13:$N$354,4,FALSE()),0)</f>
        <v>5012.1259224604983</v>
      </c>
      <c r="N94" s="34">
        <f t="shared" si="8"/>
        <v>267808.19338113989</v>
      </c>
      <c r="O94" s="35">
        <f>IFERROR(VLOOKUP($B94,'WSW2025'!$R$13:$V$334,5,FALSE()),0)</f>
        <v>236448.16448734922</v>
      </c>
      <c r="P94" s="35">
        <f>IFERROR(VLOOKUP(B94,'BESCHUT WERK 2025'!$K$13:$O$354,5,FALSE()),0)</f>
        <v>25966.853215055944</v>
      </c>
      <c r="Q94" s="35">
        <f>IFERROR(VLOOKUP(B94,'SOCIALE INFRASTRUCTUUR 2025'!$K$13:$O$354,5,FALSE()),0)</f>
        <v>5393.1756787347394</v>
      </c>
      <c r="S94" s="34">
        <f t="shared" si="9"/>
        <v>238129.47547273213</v>
      </c>
      <c r="T94" s="35">
        <f>IFERROR(VLOOKUP($B94,'WSW2025'!$R$13:$W$334,6,FALSE()),0)</f>
        <v>204706.71062239321</v>
      </c>
      <c r="U94" s="35">
        <f>IFERROR(VLOOKUP(B94,'BESCHUT WERK 2025'!$K$13:$P$354,6,FALSE()),0)</f>
        <v>27648.071582602784</v>
      </c>
      <c r="V94" s="35">
        <f>IFERROR(VLOOKUP(B94,'SOCIALE INFRASTRUCTUUR 2025'!$K$13:$P$354,6,FALSE()),0)</f>
        <v>5774.6932677361428</v>
      </c>
      <c r="X94" s="34">
        <f t="shared" si="10"/>
        <v>240554.33186004742</v>
      </c>
      <c r="Y94" s="35">
        <f>IFERROR(VLOOKUP($B94,'WSW2025'!$R$13:$X$334,7,FALSE()),0)</f>
        <v>205048.68640694045</v>
      </c>
      <c r="Z94" s="35">
        <f>IFERROR(VLOOKUP(B94,'BESCHUT WERK 2025'!$K$13:$Q$354,7,FALSE()),0)</f>
        <v>29348.732847278683</v>
      </c>
      <c r="AA94" s="35">
        <f>IFERROR(VLOOKUP(B94,'SOCIALE INFRASTRUCTUUR 2025'!$K$13:$Q$354,7,FALSE()),0)</f>
        <v>6156.9126058282909</v>
      </c>
      <c r="AC94" s="34">
        <f t="shared" si="11"/>
        <v>190622.13849036573</v>
      </c>
      <c r="AD94" s="35">
        <f>IFERROR(VLOOKUP($B94,'WSW2025'!$R$13:$Y$334,8,FALSE()),0)</f>
        <v>152741.47212701867</v>
      </c>
      <c r="AE94" s="35">
        <f>IFERROR(VLOOKUP(B94,'BESCHUT WERK 2025'!$K$13:$R$354,8,FALSE()),0)</f>
        <v>31308.318295798068</v>
      </c>
      <c r="AF94" s="35">
        <f>IFERROR(VLOOKUP(B94,'SOCIALE INFRASTRUCTUUR 2025'!$K$13:$R$354,8,FALSE()),0)</f>
        <v>6572.34806754901</v>
      </c>
    </row>
    <row r="95" spans="2:32">
      <c r="B95" s="32">
        <v>1979</v>
      </c>
      <c r="C95" s="33" t="s">
        <v>106</v>
      </c>
      <c r="D95" s="34">
        <f t="shared" si="6"/>
        <v>10204065.915108845</v>
      </c>
      <c r="E95" s="35">
        <f>IFERROR(VLOOKUP($B95,'WSW2025'!$R$13:$T$334,3,FALSE()),0)</f>
        <v>9526629.12531293</v>
      </c>
      <c r="F95" s="35">
        <f>IFERROR(VLOOKUP(B95,'BESCHUT WERK 2025'!$K$13:$M$354,3,FALSE()),0)</f>
        <v>603630.89510355284</v>
      </c>
      <c r="G95" s="35">
        <f>IFERROR(VLOOKUP(B95,'SOCIALE INFRASTRUCTUUR 2025'!$K$13:$M$354,3,FALSE()),0)</f>
        <v>73805.894692362257</v>
      </c>
      <c r="H95" s="31"/>
      <c r="I95" s="34">
        <f t="shared" si="7"/>
        <v>9770788.166981997</v>
      </c>
      <c r="J95" s="35">
        <f>IFERROR(VLOOKUP($B95,'WSW2025'!$R$13:$U$334,4,FALSE()),0)</f>
        <v>9041787.4659938347</v>
      </c>
      <c r="K95" s="35">
        <f>IFERROR(VLOOKUP(B95,'BESCHUT WERK 2025'!$K$13:$N$354,4,FALSE()),0)</f>
        <v>649130.04919153429</v>
      </c>
      <c r="L95" s="35">
        <f>IFERROR(VLOOKUP(B95,'SOCIALE INFRASTRUCTUUR 2025'!$K$13:$N$354,4,FALSE()),0)</f>
        <v>79870.65179662859</v>
      </c>
      <c r="N95" s="34">
        <f t="shared" si="8"/>
        <v>9417865.2595995739</v>
      </c>
      <c r="O95" s="35">
        <f>IFERROR(VLOOKUP($B95,'WSW2025'!$R$13:$V$334,5,FALSE()),0)</f>
        <v>8637309.0720550567</v>
      </c>
      <c r="P95" s="35">
        <f>IFERROR(VLOOKUP(B95,'BESCHUT WERK 2025'!$K$13:$O$354,5,FALSE()),0)</f>
        <v>694613.32350274362</v>
      </c>
      <c r="Q95" s="35">
        <f>IFERROR(VLOOKUP(B95,'SOCIALE INFRASTRUCTUUR 2025'!$K$13:$O$354,5,FALSE()),0)</f>
        <v>85942.864041772933</v>
      </c>
      <c r="S95" s="34">
        <f t="shared" si="9"/>
        <v>9230580.1606936771</v>
      </c>
      <c r="T95" s="35">
        <f>IFERROR(VLOOKUP($B95,'WSW2025'!$R$13:$W$334,6,FALSE()),0)</f>
        <v>8398971.7144312561</v>
      </c>
      <c r="U95" s="35">
        <f>IFERROR(VLOOKUP(B95,'BESCHUT WERK 2025'!$K$13:$P$354,6,FALSE()),0)</f>
        <v>739585.9148346252</v>
      </c>
      <c r="V95" s="35">
        <f>IFERROR(VLOOKUP(B95,'SOCIALE INFRASTRUCTUUR 2025'!$K$13:$P$354,6,FALSE()),0)</f>
        <v>92022.5314277953</v>
      </c>
      <c r="X95" s="34">
        <f t="shared" si="10"/>
        <v>8750878.4704840109</v>
      </c>
      <c r="Y95" s="35">
        <f>IFERROR(VLOOKUP($B95,'WSW2025'!$R$13:$X$334,7,FALSE()),0)</f>
        <v>7867686.4852941744</v>
      </c>
      <c r="Z95" s="35">
        <f>IFERROR(VLOOKUP(B95,'BESCHUT WERK 2025'!$K$13:$Q$354,7,FALSE()),0)</f>
        <v>785078.60366470215</v>
      </c>
      <c r="AA95" s="35">
        <f>IFERROR(VLOOKUP(B95,'SOCIALE INFRASTRUCTUUR 2025'!$K$13:$Q$354,7,FALSE()),0)</f>
        <v>98113.381525134697</v>
      </c>
      <c r="AC95" s="34">
        <f t="shared" si="11"/>
        <v>8428679.3340142239</v>
      </c>
      <c r="AD95" s="35">
        <f>IFERROR(VLOOKUP($B95,'WSW2025'!$R$13:$Y$334,8,FALSE()),0)</f>
        <v>7486448.2729768148</v>
      </c>
      <c r="AE95" s="35">
        <f>IFERROR(VLOOKUP(B95,'BESCHUT WERK 2025'!$K$13:$R$354,8,FALSE()),0)</f>
        <v>837497.51441259484</v>
      </c>
      <c r="AF95" s="35">
        <f>IFERROR(VLOOKUP(B95,'SOCIALE INFRASTRUCTUUR 2025'!$K$13:$R$354,8,FALSE()),0)</f>
        <v>104733.54662481324</v>
      </c>
    </row>
    <row r="96" spans="2:32">
      <c r="B96" s="32">
        <v>770</v>
      </c>
      <c r="C96" s="33" t="s">
        <v>107</v>
      </c>
      <c r="D96" s="34">
        <f t="shared" si="6"/>
        <v>2922198.3764255298</v>
      </c>
      <c r="E96" s="35">
        <f>IFERROR(VLOOKUP($B96,'WSW2025'!$R$13:$T$334,3,FALSE()),0)</f>
        <v>2753708.632137171</v>
      </c>
      <c r="F96" s="35">
        <f>IFERROR(VLOOKUP(B96,'BESCHUT WERK 2025'!$K$13:$M$354,3,FALSE()),0)</f>
        <v>146676.66609992803</v>
      </c>
      <c r="G96" s="35">
        <f>IFERROR(VLOOKUP(B96,'SOCIALE INFRASTRUCTUUR 2025'!$K$13:$M$354,3,FALSE()),0)</f>
        <v>21813.078188430947</v>
      </c>
      <c r="H96" s="31"/>
      <c r="I96" s="34">
        <f t="shared" si="7"/>
        <v>2754655.6388346767</v>
      </c>
      <c r="J96" s="35">
        <f>IFERROR(VLOOKUP($B96,'WSW2025'!$R$13:$U$334,4,FALSE()),0)</f>
        <v>2573317.6072371327</v>
      </c>
      <c r="K96" s="35">
        <f>IFERROR(VLOOKUP(B96,'BESCHUT WERK 2025'!$K$13:$N$354,4,FALSE()),0)</f>
        <v>157732.53531756863</v>
      </c>
      <c r="L96" s="35">
        <f>IFERROR(VLOOKUP(B96,'SOCIALE INFRASTRUCTUUR 2025'!$K$13:$N$354,4,FALSE()),0)</f>
        <v>23605.496279975247</v>
      </c>
      <c r="N96" s="34">
        <f t="shared" si="8"/>
        <v>2666869.8198695169</v>
      </c>
      <c r="O96" s="35">
        <f>IFERROR(VLOOKUP($B96,'WSW2025'!$R$13:$V$334,5,FALSE()),0)</f>
        <v>2472685.1562589039</v>
      </c>
      <c r="P96" s="35">
        <f>IFERROR(VLOOKUP(B96,'BESCHUT WERK 2025'!$K$13:$O$354,5,FALSE()),0)</f>
        <v>168784.54589786264</v>
      </c>
      <c r="Q96" s="35">
        <f>IFERROR(VLOOKUP(B96,'SOCIALE INFRASTRUCTUUR 2025'!$K$13:$O$354,5,FALSE()),0)</f>
        <v>25400.117712750704</v>
      </c>
      <c r="S96" s="34">
        <f t="shared" si="9"/>
        <v>2579342.9765302157</v>
      </c>
      <c r="T96" s="35">
        <f>IFERROR(VLOOKUP($B96,'WSW2025'!$R$13:$W$334,6,FALSE()),0)</f>
        <v>2372433.5687565398</v>
      </c>
      <c r="U96" s="35">
        <f>IFERROR(VLOOKUP(B96,'BESCHUT WERK 2025'!$K$13:$P$354,6,FALSE()),0)</f>
        <v>179712.46528691836</v>
      </c>
      <c r="V96" s="35">
        <f>IFERROR(VLOOKUP(B96,'SOCIALE INFRASTRUCTUUR 2025'!$K$13:$P$354,6,FALSE()),0)</f>
        <v>27196.942486757314</v>
      </c>
      <c r="X96" s="34">
        <f t="shared" si="10"/>
        <v>2566362.6281735068</v>
      </c>
      <c r="Y96" s="35">
        <f>IFERROR(VLOOKUP($B96,'WSW2025'!$R$13:$X$334,7,FALSE()),0)</f>
        <v>2346598.7923935866</v>
      </c>
      <c r="Z96" s="35">
        <f>IFERROR(VLOOKUP(B96,'BESCHUT WERK 2025'!$K$13:$Q$354,7,FALSE()),0)</f>
        <v>190766.76350730949</v>
      </c>
      <c r="AA96" s="35">
        <f>IFERROR(VLOOKUP(B96,'SOCIALE INFRASTRUCTUUR 2025'!$K$13:$Q$354,7,FALSE()),0)</f>
        <v>28997.072272610654</v>
      </c>
      <c r="AC96" s="34">
        <f t="shared" si="11"/>
        <v>2529542.6091047153</v>
      </c>
      <c r="AD96" s="35">
        <f>IFERROR(VLOOKUP($B96,'WSW2025'!$R$13:$Y$334,8,FALSE()),0)</f>
        <v>2295084.9008961529</v>
      </c>
      <c r="AE96" s="35">
        <f>IFERROR(VLOOKUP(B96,'BESCHUT WERK 2025'!$K$13:$R$354,8,FALSE()),0)</f>
        <v>203504.06892268654</v>
      </c>
      <c r="AF96" s="35">
        <f>IFERROR(VLOOKUP(B96,'SOCIALE INFRASTRUCTUUR 2025'!$K$13:$R$354,8,FALSE()),0)</f>
        <v>30953.639285875975</v>
      </c>
    </row>
    <row r="97" spans="2:32">
      <c r="B97" s="32">
        <v>1903</v>
      </c>
      <c r="C97" s="33" t="s">
        <v>108</v>
      </c>
      <c r="D97" s="34">
        <f t="shared" si="6"/>
        <v>1760974.1183949292</v>
      </c>
      <c r="E97" s="35">
        <f>IFERROR(VLOOKUP($B97,'WSW2025'!$R$13:$T$334,3,FALSE()),0)</f>
        <v>1514120.23254259</v>
      </c>
      <c r="F97" s="35">
        <f>IFERROR(VLOOKUP(B97,'BESCHUT WERK 2025'!$K$13:$M$354,3,FALSE()),0)</f>
        <v>228477.11450181174</v>
      </c>
      <c r="G97" s="35">
        <f>IFERROR(VLOOKUP(B97,'SOCIALE INFRASTRUCTUUR 2025'!$K$13:$M$354,3,FALSE()),0)</f>
        <v>18376.771350527444</v>
      </c>
      <c r="H97" s="31"/>
      <c r="I97" s="34">
        <f t="shared" si="7"/>
        <v>1717930.9986480754</v>
      </c>
      <c r="J97" s="35">
        <f>IFERROR(VLOOKUP($B97,'WSW2025'!$R$13:$U$334,4,FALSE()),0)</f>
        <v>1452345.4195026204</v>
      </c>
      <c r="K97" s="35">
        <f>IFERROR(VLOOKUP(B97,'BESCHUT WERK 2025'!$K$13:$N$354,4,FALSE()),0)</f>
        <v>245698.75693698283</v>
      </c>
      <c r="L97" s="35">
        <f>IFERROR(VLOOKUP(B97,'SOCIALE INFRASTRUCTUUR 2025'!$K$13:$N$354,4,FALSE()),0)</f>
        <v>19886.822208472298</v>
      </c>
      <c r="N97" s="34">
        <f t="shared" si="8"/>
        <v>1589132.1268942258</v>
      </c>
      <c r="O97" s="35">
        <f>IFERROR(VLOOKUP($B97,'WSW2025'!$R$13:$V$334,5,FALSE()),0)</f>
        <v>1304819.0087858387</v>
      </c>
      <c r="P97" s="35">
        <f>IFERROR(VLOOKUP(B97,'BESCHUT WERK 2025'!$K$13:$O$354,5,FALSE()),0)</f>
        <v>262914.38880243967</v>
      </c>
      <c r="Q97" s="35">
        <f>IFERROR(VLOOKUP(B97,'SOCIALE INFRASTRUCTUUR 2025'!$K$13:$O$354,5,FALSE()),0)</f>
        <v>21398.729305947512</v>
      </c>
      <c r="S97" s="34">
        <f t="shared" si="9"/>
        <v>1476552.3819058873</v>
      </c>
      <c r="T97" s="35">
        <f>IFERROR(VLOOKUP($B97,'WSW2025'!$R$13:$W$334,6,FALSE()),0)</f>
        <v>1173703.1644890809</v>
      </c>
      <c r="U97" s="35">
        <f>IFERROR(VLOOKUP(B97,'BESCHUT WERK 2025'!$K$13:$P$354,6,FALSE()),0)</f>
        <v>279936.72477385344</v>
      </c>
      <c r="V97" s="35">
        <f>IFERROR(VLOOKUP(B97,'SOCIALE INFRASTRUCTUUR 2025'!$K$13:$P$354,6,FALSE()),0)</f>
        <v>22912.492642953082</v>
      </c>
      <c r="X97" s="34">
        <f t="shared" si="10"/>
        <v>1422324.4833878791</v>
      </c>
      <c r="Y97" s="35">
        <f>IFERROR(VLOOKUP($B97,'WSW2025'!$R$13:$X$334,7,FALSE()),0)</f>
        <v>1100739.5229699297</v>
      </c>
      <c r="Z97" s="35">
        <f>IFERROR(VLOOKUP(B97,'BESCHUT WERK 2025'!$K$13:$Q$354,7,FALSE()),0)</f>
        <v>297155.92007869534</v>
      </c>
      <c r="AA97" s="35">
        <f>IFERROR(VLOOKUP(B97,'SOCIALE INFRASTRUCTUUR 2025'!$K$13:$Q$354,7,FALSE()),0)</f>
        <v>24429.040339254185</v>
      </c>
      <c r="AC97" s="34">
        <f t="shared" si="11"/>
        <v>1370689.3974678076</v>
      </c>
      <c r="AD97" s="35">
        <f>IFERROR(VLOOKUP($B97,'WSW2025'!$R$13:$Y$334,8,FALSE()),0)</f>
        <v>1027615.2936806438</v>
      </c>
      <c r="AE97" s="35">
        <f>IFERROR(VLOOKUP(B97,'BESCHUT WERK 2025'!$K$13:$R$354,8,FALSE()),0)</f>
        <v>316996.72274495312</v>
      </c>
      <c r="AF97" s="35">
        <f>IFERROR(VLOOKUP(B97,'SOCIALE INFRASTRUCTUUR 2025'!$K$13:$R$354,8,FALSE()),0)</f>
        <v>26077.381042210585</v>
      </c>
    </row>
    <row r="98" spans="2:32">
      <c r="B98" s="32">
        <v>772</v>
      </c>
      <c r="C98" s="33" t="s">
        <v>109</v>
      </c>
      <c r="D98" s="34">
        <f t="shared" si="6"/>
        <v>38927570.597212687</v>
      </c>
      <c r="E98" s="35">
        <f>IFERROR(VLOOKUP($B98,'WSW2025'!$R$13:$T$334,3,FALSE()),0)</f>
        <v>36046489.465958871</v>
      </c>
      <c r="F98" s="35">
        <f>IFERROR(VLOOKUP(B98,'BESCHUT WERK 2025'!$K$13:$M$354,3,FALSE()),0)</f>
        <v>2583765.8874525996</v>
      </c>
      <c r="G98" s="35">
        <f>IFERROR(VLOOKUP(B98,'SOCIALE INFRASTRUCTUUR 2025'!$K$13:$M$354,3,FALSE()),0)</f>
        <v>297315.24380121636</v>
      </c>
      <c r="H98" s="31"/>
      <c r="I98" s="34">
        <f t="shared" si="7"/>
        <v>37605889.776473813</v>
      </c>
      <c r="J98" s="35">
        <f>IFERROR(VLOOKUP($B98,'WSW2025'!$R$13:$U$334,4,FALSE()),0)</f>
        <v>34505624.352569401</v>
      </c>
      <c r="K98" s="35">
        <f>IFERROR(VLOOKUP(B98,'BESCHUT WERK 2025'!$K$13:$N$354,4,FALSE()),0)</f>
        <v>2778519.2759787231</v>
      </c>
      <c r="L98" s="35">
        <f>IFERROR(VLOOKUP(B98,'SOCIALE INFRASTRUCTUUR 2025'!$K$13:$N$354,4,FALSE()),0)</f>
        <v>321746.14792569005</v>
      </c>
      <c r="N98" s="34">
        <f t="shared" si="8"/>
        <v>36521863.010350361</v>
      </c>
      <c r="O98" s="35">
        <f>IFERROR(VLOOKUP($B98,'WSW2025'!$R$13:$V$334,5,FALSE()),0)</f>
        <v>33202451.233333487</v>
      </c>
      <c r="P98" s="35">
        <f>IFERROR(VLOOKUP(B98,'BESCHUT WERK 2025'!$K$13:$O$354,5,FALSE()),0)</f>
        <v>2973204.6931238994</v>
      </c>
      <c r="Q98" s="35">
        <f>IFERROR(VLOOKUP(B98,'SOCIALE INFRASTRUCTUUR 2025'!$K$13:$O$354,5,FALSE()),0)</f>
        <v>346207.08389297198</v>
      </c>
      <c r="S98" s="34">
        <f t="shared" si="9"/>
        <v>35428332.730709985</v>
      </c>
      <c r="T98" s="35">
        <f>IFERROR(VLOOKUP($B98,'WSW2025'!$R$13:$W$334,6,FALSE()),0)</f>
        <v>31891930.482798893</v>
      </c>
      <c r="U98" s="35">
        <f>IFERROR(VLOOKUP(B98,'BESCHUT WERK 2025'!$K$13:$P$354,6,FALSE()),0)</f>
        <v>3165704.1962080291</v>
      </c>
      <c r="V98" s="35">
        <f>IFERROR(VLOOKUP(B98,'SOCIALE INFRASTRUCTUUR 2025'!$K$13:$P$354,6,FALSE()),0)</f>
        <v>370698.05170306202</v>
      </c>
      <c r="X98" s="34">
        <f t="shared" si="10"/>
        <v>33833585.657568119</v>
      </c>
      <c r="Y98" s="35">
        <f>IFERROR(VLOOKUP($B98,'WSW2025'!$R$13:$X$334,7,FALSE()),0)</f>
        <v>30077921.679277346</v>
      </c>
      <c r="Z98" s="35">
        <f>IFERROR(VLOOKUP(B98,'BESCHUT WERK 2025'!$K$13:$Q$354,7,FALSE()),0)</f>
        <v>3360429.9110134086</v>
      </c>
      <c r="AA98" s="35">
        <f>IFERROR(VLOOKUP(B98,'SOCIALE INFRASTRUCTUUR 2025'!$K$13:$Q$354,7,FALSE()),0)</f>
        <v>395234.06727736443</v>
      </c>
      <c r="AC98" s="34">
        <f t="shared" si="11"/>
        <v>32791463.069000982</v>
      </c>
      <c r="AD98" s="35">
        <f>IFERROR(VLOOKUP($B98,'WSW2025'!$R$13:$Y$334,8,FALSE()),0)</f>
        <v>28784758.280441053</v>
      </c>
      <c r="AE98" s="35">
        <f>IFERROR(VLOOKUP(B98,'BESCHUT WERK 2025'!$K$13:$R$354,8,FALSE()),0)</f>
        <v>3584802.4448688766</v>
      </c>
      <c r="AF98" s="35">
        <f>IFERROR(VLOOKUP(B98,'SOCIALE INFRASTRUCTUUR 2025'!$K$13:$R$354,8,FALSE()),0)</f>
        <v>421902.34369104932</v>
      </c>
    </row>
    <row r="99" spans="2:32">
      <c r="B99" s="32">
        <v>230</v>
      </c>
      <c r="C99" s="33" t="s">
        <v>110</v>
      </c>
      <c r="D99" s="34">
        <f t="shared" si="6"/>
        <v>3701138.8606212111</v>
      </c>
      <c r="E99" s="35">
        <f>IFERROR(VLOOKUP($B99,'WSW2025'!$R$13:$T$334,3,FALSE()),0)</f>
        <v>3447430.3442331562</v>
      </c>
      <c r="F99" s="35">
        <f>IFERROR(VLOOKUP(B99,'BESCHUT WERK 2025'!$K$13:$M$354,3,FALSE()),0)</f>
        <v>231297.81961911899</v>
      </c>
      <c r="G99" s="35">
        <f>IFERROR(VLOOKUP(B99,'SOCIALE INFRASTRUCTUUR 2025'!$K$13:$M$354,3,FALSE()),0)</f>
        <v>22410.696768935908</v>
      </c>
      <c r="H99" s="31"/>
      <c r="I99" s="34">
        <f t="shared" si="7"/>
        <v>3585517.0320672942</v>
      </c>
      <c r="J99" s="35">
        <f>IFERROR(VLOOKUP($B99,'WSW2025'!$R$13:$U$334,4,FALSE()),0)</f>
        <v>3312532.7349379817</v>
      </c>
      <c r="K99" s="35">
        <f>IFERROR(VLOOKUP(B99,'BESCHUT WERK 2025'!$K$13:$N$354,4,FALSE()),0)</f>
        <v>248732.07492385842</v>
      </c>
      <c r="L99" s="35">
        <f>IFERROR(VLOOKUP(B99,'SOCIALE INFRASTRUCTUUR 2025'!$K$13:$N$354,4,FALSE()),0)</f>
        <v>24252.222205454025</v>
      </c>
      <c r="N99" s="34">
        <f t="shared" si="8"/>
        <v>3454069.6100301207</v>
      </c>
      <c r="O99" s="35">
        <f>IFERROR(VLOOKUP($B99,'WSW2025'!$R$13:$V$334,5,FALSE()),0)</f>
        <v>3161813.3532270808</v>
      </c>
      <c r="P99" s="35">
        <f>IFERROR(VLOOKUP(B99,'BESCHUT WERK 2025'!$K$13:$O$354,5,FALSE()),0)</f>
        <v>266160.24545432325</v>
      </c>
      <c r="Q99" s="35">
        <f>IFERROR(VLOOKUP(B99,'SOCIALE INFRASTRUCTUUR 2025'!$K$13:$O$354,5,FALSE()),0)</f>
        <v>26096.011348716478</v>
      </c>
      <c r="S99" s="34">
        <f t="shared" si="9"/>
        <v>3409916.1314883991</v>
      </c>
      <c r="T99" s="35">
        <f>IFERROR(VLOOKUP($B99,'WSW2025'!$R$13:$W$334,6,FALSE()),0)</f>
        <v>3098581.333567997</v>
      </c>
      <c r="U99" s="35">
        <f>IFERROR(VLOOKUP(B99,'BESCHUT WERK 2025'!$K$13:$P$354,6,FALSE()),0)</f>
        <v>283392.73372167902</v>
      </c>
      <c r="V99" s="35">
        <f>IFERROR(VLOOKUP(B99,'SOCIALE INFRASTRUCTUUR 2025'!$K$13:$P$354,6,FALSE()),0)</f>
        <v>27942.06419872327</v>
      </c>
      <c r="X99" s="34">
        <f t="shared" si="10"/>
        <v>3186747.1644650903</v>
      </c>
      <c r="Y99" s="35">
        <f>IFERROR(VLOOKUP($B99,'WSW2025'!$R$13:$X$334,7,FALSE()),0)</f>
        <v>2856131.1401716378</v>
      </c>
      <c r="Z99" s="35">
        <f>IFERROR(VLOOKUP(B99,'BESCHUT WERK 2025'!$K$13:$Q$354,7,FALSE()),0)</f>
        <v>300824.51168460574</v>
      </c>
      <c r="AA99" s="35">
        <f>IFERROR(VLOOKUP(B99,'SOCIALE INFRASTRUCTUUR 2025'!$K$13:$Q$354,7,FALSE()),0)</f>
        <v>29791.512608846569</v>
      </c>
      <c r="AC99" s="34">
        <f t="shared" si="11"/>
        <v>3029733.7592206681</v>
      </c>
      <c r="AD99" s="35">
        <f>IFERROR(VLOOKUP($B99,'WSW2025'!$R$13:$Y$334,8,FALSE()),0)</f>
        <v>2677021.8124909205</v>
      </c>
      <c r="AE99" s="35">
        <f>IFERROR(VLOOKUP(B99,'BESCHUT WERK 2025'!$K$13:$R$354,8,FALSE()),0)</f>
        <v>320910.26253192953</v>
      </c>
      <c r="AF99" s="35">
        <f>IFERROR(VLOOKUP(B99,'SOCIALE INFRASTRUCTUUR 2025'!$K$13:$R$354,8,FALSE()),0)</f>
        <v>31801.684197817787</v>
      </c>
    </row>
    <row r="100" spans="2:32">
      <c r="B100" s="32">
        <v>114</v>
      </c>
      <c r="C100" s="33" t="s">
        <v>111</v>
      </c>
      <c r="D100" s="34">
        <f t="shared" si="6"/>
        <v>27175720.594156615</v>
      </c>
      <c r="E100" s="35">
        <f>IFERROR(VLOOKUP($B100,'WSW2025'!$R$13:$T$334,3,FALSE()),0)</f>
        <v>25892050.812211484</v>
      </c>
      <c r="F100" s="35">
        <f>IFERROR(VLOOKUP(B100,'BESCHUT WERK 2025'!$K$13:$M$354,3,FALSE()),0)</f>
        <v>1080330.0599283215</v>
      </c>
      <c r="G100" s="35">
        <f>IFERROR(VLOOKUP(B100,'SOCIALE INFRASTRUCTUUR 2025'!$K$13:$M$354,3,FALSE()),0)</f>
        <v>203339.72201681178</v>
      </c>
      <c r="H100" s="31"/>
      <c r="I100" s="34">
        <f t="shared" si="7"/>
        <v>25860772.213024002</v>
      </c>
      <c r="J100" s="35">
        <f>IFERROR(VLOOKUP($B100,'WSW2025'!$R$13:$U$334,4,FALSE()),0)</f>
        <v>24478962.927906215</v>
      </c>
      <c r="K100" s="35">
        <f>IFERROR(VLOOKUP(B100,'BESCHUT WERK 2025'!$K$13:$N$354,4,FALSE()),0)</f>
        <v>1161760.7889736339</v>
      </c>
      <c r="L100" s="35">
        <f>IFERROR(VLOOKUP(B100,'SOCIALE INFRASTRUCTUUR 2025'!$K$13:$N$354,4,FALSE()),0)</f>
        <v>220048.49614415283</v>
      </c>
      <c r="N100" s="34">
        <f t="shared" si="8"/>
        <v>24786088.104571715</v>
      </c>
      <c r="O100" s="35">
        <f>IFERROR(VLOOKUP($B100,'WSW2025'!$R$13:$V$334,5,FALSE()),0)</f>
        <v>23306147.197263561</v>
      </c>
      <c r="P100" s="35">
        <f>IFERROR(VLOOKUP(B100,'BESCHUT WERK 2025'!$K$13:$O$354,5,FALSE()),0)</f>
        <v>1243163.0976707996</v>
      </c>
      <c r="Q100" s="35">
        <f>IFERROR(VLOOKUP(B100,'SOCIALE INFRASTRUCTUUR 2025'!$K$13:$O$354,5,FALSE()),0)</f>
        <v>236777.80963735416</v>
      </c>
      <c r="S100" s="34">
        <f t="shared" si="9"/>
        <v>23602142.974382233</v>
      </c>
      <c r="T100" s="35">
        <f>IFERROR(VLOOKUP($B100,'WSW2025'!$R$13:$W$334,6,FALSE()),0)</f>
        <v>22024963.884868708</v>
      </c>
      <c r="U100" s="35">
        <f>IFERROR(VLOOKUP(B100,'BESCHUT WERK 2025'!$K$13:$P$354,6,FALSE()),0)</f>
        <v>1323651.4270171095</v>
      </c>
      <c r="V100" s="35">
        <f>IFERROR(VLOOKUP(B100,'SOCIALE INFRASTRUCTUUR 2025'!$K$13:$P$354,6,FALSE()),0)</f>
        <v>253527.66249641578</v>
      </c>
      <c r="X100" s="34">
        <f t="shared" si="10"/>
        <v>22535245.485642567</v>
      </c>
      <c r="Y100" s="35">
        <f>IFERROR(VLOOKUP($B100,'WSW2025'!$R$13:$X$334,7,FALSE()),0)</f>
        <v>20859866.576174833</v>
      </c>
      <c r="Z100" s="35">
        <f>IFERROR(VLOOKUP(B100,'BESCHUT WERK 2025'!$K$13:$Q$354,7,FALSE()),0)</f>
        <v>1405070.5850634635</v>
      </c>
      <c r="AA100" s="35">
        <f>IFERROR(VLOOKUP(B100,'SOCIALE INFRASTRUCTUUR 2025'!$K$13:$Q$354,7,FALSE()),0)</f>
        <v>270308.32440426783</v>
      </c>
      <c r="AC100" s="34">
        <f t="shared" si="11"/>
        <v>21447736.009023428</v>
      </c>
      <c r="AD100" s="35">
        <f>IFERROR(VLOOKUP($B100,'WSW2025'!$R$13:$Y$334,8,FALSE()),0)</f>
        <v>19660302.989323899</v>
      </c>
      <c r="AE100" s="35">
        <f>IFERROR(VLOOKUP(B100,'BESCHUT WERK 2025'!$K$13:$R$354,8,FALSE()),0)</f>
        <v>1498885.7384113278</v>
      </c>
      <c r="AF100" s="35">
        <f>IFERROR(VLOOKUP(B100,'SOCIALE INFRASTRUCTUUR 2025'!$K$13:$R$354,8,FALSE()),0)</f>
        <v>288547.2812882</v>
      </c>
    </row>
    <row r="101" spans="2:32">
      <c r="B101" s="32">
        <v>388</v>
      </c>
      <c r="C101" s="33" t="s">
        <v>112</v>
      </c>
      <c r="D101" s="34">
        <f t="shared" si="6"/>
        <v>1700191.6310976457</v>
      </c>
      <c r="E101" s="35">
        <f>IFERROR(VLOOKUP($B101,'WSW2025'!$R$13:$T$334,3,FALSE()),0)</f>
        <v>1493932.9383481431</v>
      </c>
      <c r="F101" s="35">
        <f>IFERROR(VLOOKUP(B101,'BESCHUT WERK 2025'!$K$13:$M$354,3,FALSE()),0)</f>
        <v>174883.71727299216</v>
      </c>
      <c r="G101" s="35">
        <f>IFERROR(VLOOKUP(B101,'SOCIALE INFRASTRUCTUUR 2025'!$K$13:$M$354,3,FALSE()),0)</f>
        <v>31374.97547651027</v>
      </c>
      <c r="H101" s="31"/>
      <c r="I101" s="34">
        <f t="shared" si="7"/>
        <v>1674070.2455587096</v>
      </c>
      <c r="J101" s="35">
        <f>IFERROR(VLOOKUP($B101,'WSW2025'!$R$13:$U$334,4,FALSE()),0)</f>
        <v>1452051.4192847416</v>
      </c>
      <c r="K101" s="35">
        <f>IFERROR(VLOOKUP(B101,'BESCHUT WERK 2025'!$K$13:$N$354,4,FALSE()),0)</f>
        <v>188065.71518633238</v>
      </c>
      <c r="L101" s="35">
        <f>IFERROR(VLOOKUP(B101,'SOCIALE INFRASTRUCTUUR 2025'!$K$13:$N$354,4,FALSE()),0)</f>
        <v>33953.111087635632</v>
      </c>
      <c r="N101" s="34">
        <f t="shared" si="8"/>
        <v>1604513.8507351384</v>
      </c>
      <c r="O101" s="35">
        <f>IFERROR(VLOOKUP($B101,'WSW2025'!$R$13:$V$334,5,FALSE()),0)</f>
        <v>1366736.3224302537</v>
      </c>
      <c r="P101" s="35">
        <f>IFERROR(VLOOKUP(B101,'BESCHUT WERK 2025'!$K$13:$O$354,5,FALSE()),0)</f>
        <v>201243.11241668172</v>
      </c>
      <c r="Q101" s="35">
        <f>IFERROR(VLOOKUP(B101,'SOCIALE INFRASTRUCTUUR 2025'!$K$13:$O$354,5,FALSE()),0)</f>
        <v>36534.415888203068</v>
      </c>
      <c r="S101" s="34">
        <f t="shared" si="9"/>
        <v>1626147.737583685</v>
      </c>
      <c r="T101" s="35">
        <f>IFERROR(VLOOKUP($B101,'WSW2025'!$R$13:$W$334,6,FALSE()),0)</f>
        <v>1372756.2929403018</v>
      </c>
      <c r="U101" s="35">
        <f>IFERROR(VLOOKUP(B101,'BESCHUT WERK 2025'!$K$13:$P$354,6,FALSE()),0)</f>
        <v>214272.55476517073</v>
      </c>
      <c r="V101" s="35">
        <f>IFERROR(VLOOKUP(B101,'SOCIALE INFRASTRUCTUUR 2025'!$K$13:$P$354,6,FALSE()),0)</f>
        <v>39118.889878212576</v>
      </c>
      <c r="X101" s="34">
        <f t="shared" si="10"/>
        <v>1627162.2844439037</v>
      </c>
      <c r="Y101" s="35">
        <f>IFERROR(VLOOKUP($B101,'WSW2025'!$R$13:$X$334,7,FALSE()),0)</f>
        <v>1358001.487225109</v>
      </c>
      <c r="Z101" s="35">
        <f>IFERROR(VLOOKUP(B101,'BESCHUT WERK 2025'!$K$13:$Q$354,7,FALSE()),0)</f>
        <v>227452.67956640947</v>
      </c>
      <c r="AA101" s="35">
        <f>IFERROR(VLOOKUP(B101,'SOCIALE INFRASTRUCTUUR 2025'!$K$13:$Q$354,7,FALSE()),0)</f>
        <v>41708.11765238519</v>
      </c>
      <c r="AC101" s="34">
        <f t="shared" si="11"/>
        <v>1614849.4805653996</v>
      </c>
      <c r="AD101" s="35">
        <f>IFERROR(VLOOKUP($B101,'WSW2025'!$R$13:$Y$334,8,FALSE()),0)</f>
        <v>1327687.6558960199</v>
      </c>
      <c r="AE101" s="35">
        <f>IFERROR(VLOOKUP(B101,'BESCHUT WERK 2025'!$K$13:$R$354,8,FALSE()),0)</f>
        <v>242639.46679243489</v>
      </c>
      <c r="AF101" s="35">
        <f>IFERROR(VLOOKUP(B101,'SOCIALE INFRASTRUCTUUR 2025'!$K$13:$R$354,8,FALSE()),0)</f>
        <v>44522.357876944901</v>
      </c>
    </row>
    <row r="102" spans="2:32">
      <c r="B102" s="32">
        <v>153</v>
      </c>
      <c r="C102" s="33" t="s">
        <v>113</v>
      </c>
      <c r="D102" s="34">
        <f t="shared" si="6"/>
        <v>28578932.693949856</v>
      </c>
      <c r="E102" s="35">
        <f>IFERROR(VLOOKUP($B102,'WSW2025'!$R$13:$T$334,3,FALSE()),0)</f>
        <v>26615626.558336485</v>
      </c>
      <c r="F102" s="35">
        <f>IFERROR(VLOOKUP(B102,'BESCHUT WERK 2025'!$K$13:$M$354,3,FALSE()),0)</f>
        <v>1667036.7243280364</v>
      </c>
      <c r="G102" s="35">
        <f>IFERROR(VLOOKUP(B102,'SOCIALE INFRASTRUCTUUR 2025'!$K$13:$M$354,3,FALSE()),0)</f>
        <v>296269.4112853327</v>
      </c>
      <c r="H102" s="31"/>
      <c r="I102" s="34">
        <f t="shared" si="7"/>
        <v>26657306.360827908</v>
      </c>
      <c r="J102" s="35">
        <f>IFERROR(VLOOKUP($B102,'WSW2025'!$R$13:$U$334,4,FALSE()),0)</f>
        <v>24544001.053027887</v>
      </c>
      <c r="K102" s="35">
        <f>IFERROR(VLOOKUP(B102,'BESCHUT WERK 2025'!$K$13:$N$354,4,FALSE()),0)</f>
        <v>1792690.9302439191</v>
      </c>
      <c r="L102" s="35">
        <f>IFERROR(VLOOKUP(B102,'SOCIALE INFRASTRUCTUUR 2025'!$K$13:$N$354,4,FALSE()),0)</f>
        <v>320614.37755610223</v>
      </c>
      <c r="N102" s="34">
        <f t="shared" si="8"/>
        <v>25542628.282724466</v>
      </c>
      <c r="O102" s="35">
        <f>IFERROR(VLOOKUP($B102,'WSW2025'!$R$13:$V$334,5,FALSE()),0)</f>
        <v>23279337.73143217</v>
      </c>
      <c r="P102" s="35">
        <f>IFERROR(VLOOKUP(B102,'BESCHUT WERK 2025'!$K$13:$O$354,5,FALSE()),0)</f>
        <v>1918301.2812622618</v>
      </c>
      <c r="Q102" s="35">
        <f>IFERROR(VLOOKUP(B102,'SOCIALE INFRASTRUCTUUR 2025'!$K$13:$O$354,5,FALSE()),0)</f>
        <v>344989.27003003185</v>
      </c>
      <c r="S102" s="34">
        <f t="shared" si="9"/>
        <v>24344490.568336807</v>
      </c>
      <c r="T102" s="35">
        <f>IFERROR(VLOOKUP($B102,'WSW2025'!$R$13:$W$334,6,FALSE()),0)</f>
        <v>21932595.191464894</v>
      </c>
      <c r="U102" s="35">
        <f>IFERROR(VLOOKUP(B102,'BESCHUT WERK 2025'!$K$13:$P$354,6,FALSE()),0)</f>
        <v>2042501.2881647917</v>
      </c>
      <c r="V102" s="35">
        <f>IFERROR(VLOOKUP(B102,'SOCIALE INFRASTRUCTUUR 2025'!$K$13:$P$354,6,FALSE()),0)</f>
        <v>369394.08870712161</v>
      </c>
      <c r="X102" s="34">
        <f t="shared" si="10"/>
        <v>22941277.269193351</v>
      </c>
      <c r="Y102" s="35">
        <f>IFERROR(VLOOKUP($B102,'WSW2025'!$R$13:$X$334,7,FALSE()),0)</f>
        <v>20379295.833411686</v>
      </c>
      <c r="Z102" s="35">
        <f>IFERROR(VLOOKUP(B102,'BESCHUT WERK 2025'!$K$13:$Q$354,7,FALSE()),0)</f>
        <v>2168137.639092715</v>
      </c>
      <c r="AA102" s="35">
        <f>IFERROR(VLOOKUP(B102,'SOCIALE INFRASTRUCTUUR 2025'!$K$13:$Q$354,7,FALSE()),0)</f>
        <v>393843.79668895161</v>
      </c>
      <c r="AC102" s="34">
        <f t="shared" si="11"/>
        <v>21931357.962650362</v>
      </c>
      <c r="AD102" s="35">
        <f>IFERROR(VLOOKUP($B102,'WSW2025'!$R$13:$Y$334,8,FALSE()),0)</f>
        <v>19198037.683453124</v>
      </c>
      <c r="AE102" s="35">
        <f>IFERROR(VLOOKUP(B102,'BESCHUT WERK 2025'!$K$13:$R$354,8,FALSE()),0)</f>
        <v>2312902.014102086</v>
      </c>
      <c r="AF102" s="35">
        <f>IFERROR(VLOOKUP(B102,'SOCIALE INFRASTRUCTUUR 2025'!$K$13:$R$354,8,FALSE()),0)</f>
        <v>420418.26509515115</v>
      </c>
    </row>
    <row r="103" spans="2:32">
      <c r="B103" s="32">
        <v>232</v>
      </c>
      <c r="C103" s="33" t="s">
        <v>114</v>
      </c>
      <c r="D103" s="34">
        <f t="shared" si="6"/>
        <v>4484116.4175761398</v>
      </c>
      <c r="E103" s="35">
        <f>IFERROR(VLOOKUP($B103,'WSW2025'!$R$13:$T$334,3,FALSE()),0)</f>
        <v>4228112.8820909169</v>
      </c>
      <c r="F103" s="35">
        <f>IFERROR(VLOOKUP(B103,'BESCHUT WERK 2025'!$K$13:$M$354,3,FALSE()),0)</f>
        <v>222835.7042671986</v>
      </c>
      <c r="G103" s="35">
        <f>IFERROR(VLOOKUP(B103,'SOCIALE INFRASTRUCTUUR 2025'!$K$13:$M$354,3,FALSE()),0)</f>
        <v>33167.831218025145</v>
      </c>
      <c r="H103" s="31"/>
      <c r="I103" s="34">
        <f t="shared" si="7"/>
        <v>4335615.4561631549</v>
      </c>
      <c r="J103" s="35">
        <f>IFERROR(VLOOKUP($B103,'WSW2025'!$R$13:$U$334,4,FALSE()),0)</f>
        <v>4060090.0463358527</v>
      </c>
      <c r="K103" s="35">
        <f>IFERROR(VLOOKUP(B103,'BESCHUT WERK 2025'!$K$13:$N$354,4,FALSE()),0)</f>
        <v>239632.12096323006</v>
      </c>
      <c r="L103" s="35">
        <f>IFERROR(VLOOKUP(B103,'SOCIALE INFRASTRUCTUUR 2025'!$K$13:$N$354,4,FALSE()),0)</f>
        <v>35893.288864071961</v>
      </c>
      <c r="N103" s="34">
        <f t="shared" si="8"/>
        <v>4206277.7124831276</v>
      </c>
      <c r="O103" s="35">
        <f>IFERROR(VLOOKUP($B103,'WSW2025'!$R$13:$V$334,5,FALSE()),0)</f>
        <v>3911232.9401883516</v>
      </c>
      <c r="P103" s="35">
        <f>IFERROR(VLOOKUP(B103,'BESCHUT WERK 2025'!$K$13:$O$354,5,FALSE()),0)</f>
        <v>256422.67549867585</v>
      </c>
      <c r="Q103" s="35">
        <f>IFERROR(VLOOKUP(B103,'SOCIALE INFRASTRUCTUUR 2025'!$K$13:$O$354,5,FALSE()),0)</f>
        <v>38622.096796100392</v>
      </c>
      <c r="S103" s="34">
        <f t="shared" si="9"/>
        <v>4006801.6451444221</v>
      </c>
      <c r="T103" s="35">
        <f>IFERROR(VLOOKUP($B103,'WSW2025'!$R$13:$W$334,6,FALSE()),0)</f>
        <v>3692422.6832521097</v>
      </c>
      <c r="U103" s="35">
        <f>IFERROR(VLOOKUP(B103,'BESCHUT WERK 2025'!$K$13:$P$354,6,FALSE()),0)</f>
        <v>273024.70687820221</v>
      </c>
      <c r="V103" s="35">
        <f>IFERROR(VLOOKUP(B103,'SOCIALE INFRASTRUCTUUR 2025'!$K$13:$P$354,6,FALSE()),0)</f>
        <v>41354.255014110444</v>
      </c>
      <c r="X103" s="34">
        <f t="shared" si="10"/>
        <v>3887315.3833639766</v>
      </c>
      <c r="Y103" s="35">
        <f>IFERROR(VLOOKUP($B103,'WSW2025'!$R$13:$X$334,7,FALSE()),0)</f>
        <v>3553405.2078360072</v>
      </c>
      <c r="Z103" s="35">
        <f>IFERROR(VLOOKUP(B103,'BESCHUT WERK 2025'!$K$13:$Q$354,7,FALSE()),0)</f>
        <v>289818.73686687648</v>
      </c>
      <c r="AA103" s="35">
        <f>IFERROR(VLOOKUP(B103,'SOCIALE INFRASTRUCTUUR 2025'!$K$13:$Q$354,7,FALSE()),0)</f>
        <v>44091.438661092921</v>
      </c>
      <c r="AC103" s="34">
        <f t="shared" si="11"/>
        <v>3630688.9816957493</v>
      </c>
      <c r="AD103" s="35">
        <f>IFERROR(VLOOKUP($B103,'WSW2025'!$R$13:$Y$334,8,FALSE()),0)</f>
        <v>3274452.8459119746</v>
      </c>
      <c r="AE103" s="35">
        <f>IFERROR(VLOOKUP(B103,'BESCHUT WERK 2025'!$K$13:$R$354,8,FALSE()),0)</f>
        <v>309169.64317100425</v>
      </c>
      <c r="AF103" s="35">
        <f>IFERROR(VLOOKUP(B103,'SOCIALE INFRASTRUCTUUR 2025'!$K$13:$R$354,8,FALSE()),0)</f>
        <v>47066.492612770329</v>
      </c>
    </row>
    <row r="104" spans="2:32">
      <c r="B104" s="32">
        <v>233</v>
      </c>
      <c r="C104" s="33" t="s">
        <v>115</v>
      </c>
      <c r="D104" s="34">
        <f t="shared" si="6"/>
        <v>4057194.3044056734</v>
      </c>
      <c r="E104" s="35">
        <f>IFERROR(VLOOKUP($B104,'WSW2025'!$R$13:$T$334,3,FALSE()),0)</f>
        <v>3777411.9076808956</v>
      </c>
      <c r="F104" s="35">
        <f>IFERROR(VLOOKUP(B104,'BESCHUT WERK 2025'!$K$13:$M$354,3,FALSE()),0)</f>
        <v>242580.64008834379</v>
      </c>
      <c r="G104" s="35">
        <f>IFERROR(VLOOKUP(B104,'SOCIALE INFRASTRUCTUUR 2025'!$K$13:$M$354,3,FALSE()),0)</f>
        <v>37201.756636433602</v>
      </c>
      <c r="H104" s="31"/>
      <c r="I104" s="34">
        <f t="shared" si="7"/>
        <v>3964486.8344118525</v>
      </c>
      <c r="J104" s="35">
        <f>IFERROR(VLOOKUP($B104,'WSW2025'!$R$13:$U$334,4,FALSE()),0)</f>
        <v>3663362.7986794347</v>
      </c>
      <c r="K104" s="35">
        <f>IFERROR(VLOOKUP(B104,'BESCHUT WERK 2025'!$K$13:$N$354,4,FALSE()),0)</f>
        <v>260865.34687136396</v>
      </c>
      <c r="L104" s="35">
        <f>IFERROR(VLOOKUP(B104,'SOCIALE INFRASTRUCTUUR 2025'!$K$13:$N$354,4,FALSE()),0)</f>
        <v>40258.688861053677</v>
      </c>
      <c r="N104" s="34">
        <f t="shared" si="8"/>
        <v>3830762.7613839046</v>
      </c>
      <c r="O104" s="35">
        <f>IFERROR(VLOOKUP($B104,'WSW2025'!$R$13:$V$334,5,FALSE()),0)</f>
        <v>3508299.7104831845</v>
      </c>
      <c r="P104" s="35">
        <f>IFERROR(VLOOKUP(B104,'BESCHUT WERK 2025'!$K$13:$O$354,5,FALSE()),0)</f>
        <v>279143.6720618509</v>
      </c>
      <c r="Q104" s="35">
        <f>IFERROR(VLOOKUP(B104,'SOCIALE INFRASTRUCTUUR 2025'!$K$13:$O$354,5,FALSE()),0)</f>
        <v>43319.37883886935</v>
      </c>
      <c r="S104" s="34">
        <f t="shared" si="9"/>
        <v>3703909.3281052504</v>
      </c>
      <c r="T104" s="35">
        <f>IFERROR(VLOOKUP($B104,'WSW2025'!$R$13:$W$334,6,FALSE()),0)</f>
        <v>3360308.7320223898</v>
      </c>
      <c r="U104" s="35">
        <f>IFERROR(VLOOKUP(B104,'BESCHUT WERK 2025'!$K$13:$P$354,6,FALSE()),0)</f>
        <v>297216.7695129796</v>
      </c>
      <c r="V104" s="35">
        <f>IFERROR(VLOOKUP(B104,'SOCIALE INFRASTRUCTUUR 2025'!$K$13:$P$354,6,FALSE()),0)</f>
        <v>46383.826569880628</v>
      </c>
      <c r="X104" s="34">
        <f t="shared" si="10"/>
        <v>3624604.6504953769</v>
      </c>
      <c r="Y104" s="35">
        <f>IFERROR(VLOOKUP($B104,'WSW2025'!$R$13:$X$334,7,FALSE()),0)</f>
        <v>3259651.8614564463</v>
      </c>
      <c r="Z104" s="35">
        <f>IFERROR(VLOOKUP(B104,'BESCHUT WERK 2025'!$K$13:$Q$354,7,FALSE()),0)</f>
        <v>315498.87810824538</v>
      </c>
      <c r="AA104" s="35">
        <f>IFERROR(VLOOKUP(B104,'SOCIALE INFRASTRUCTUUR 2025'!$K$13:$Q$354,7,FALSE()),0)</f>
        <v>49453.910930685299</v>
      </c>
      <c r="AC104" s="34">
        <f t="shared" si="11"/>
        <v>3528741.2690299037</v>
      </c>
      <c r="AD104" s="35">
        <f>IFERROR(VLOOKUP($B104,'WSW2025'!$R$13:$Y$334,8,FALSE()),0)</f>
        <v>3139386.0515816989</v>
      </c>
      <c r="AE104" s="35">
        <f>IFERROR(VLOOKUP(B104,'BESCHUT WERK 2025'!$K$13:$R$354,8,FALSE()),0)</f>
        <v>336564.42167982727</v>
      </c>
      <c r="AF104" s="35">
        <f>IFERROR(VLOOKUP(B104,'SOCIALE INFRASTRUCTUUR 2025'!$K$13:$R$354,8,FALSE()),0)</f>
        <v>52790.795768377524</v>
      </c>
    </row>
    <row r="105" spans="2:32">
      <c r="B105" s="32">
        <v>777</v>
      </c>
      <c r="C105" s="33" t="s">
        <v>116</v>
      </c>
      <c r="D105" s="34">
        <f t="shared" si="6"/>
        <v>6550064.4950893745</v>
      </c>
      <c r="E105" s="35">
        <f>IFERROR(VLOOKUP($B105,'WSW2025'!$R$13:$T$334,3,FALSE()),0)</f>
        <v>6208638.8334390512</v>
      </c>
      <c r="F105" s="35">
        <f>IFERROR(VLOOKUP(B105,'BESCHUT WERK 2025'!$K$13:$M$354,3,FALSE()),0)</f>
        <v>298994.74243447062</v>
      </c>
      <c r="G105" s="35">
        <f>IFERROR(VLOOKUP(B105,'SOCIALE INFRASTRUCTUUR 2025'!$K$13:$M$354,3,FALSE()),0)</f>
        <v>42430.91921585198</v>
      </c>
      <c r="H105" s="31"/>
      <c r="I105" s="34">
        <f t="shared" si="7"/>
        <v>6463704.3923630659</v>
      </c>
      <c r="J105" s="35">
        <f>IFERROR(VLOOKUP($B105,'WSW2025'!$R$13:$U$334,4,FALSE()),0)</f>
        <v>6096255.1450451817</v>
      </c>
      <c r="K105" s="35">
        <f>IFERROR(VLOOKUP(B105,'BESCHUT WERK 2025'!$K$13:$N$354,4,FALSE()),0)</f>
        <v>321531.70660889155</v>
      </c>
      <c r="L105" s="35">
        <f>IFERROR(VLOOKUP(B105,'SOCIALE INFRASTRUCTUUR 2025'!$K$13:$N$354,4,FALSE()),0)</f>
        <v>45917.54070899295</v>
      </c>
      <c r="N105" s="34">
        <f t="shared" si="8"/>
        <v>6198778.6216977555</v>
      </c>
      <c r="O105" s="35">
        <f>IFERROR(VLOOKUP($B105,'WSW2025'!$R$13:$V$334,5,FALSE()),0)</f>
        <v>5805309.3684446942</v>
      </c>
      <c r="P105" s="35">
        <f>IFERROR(VLOOKUP(B105,'BESCHUT WERK 2025'!$K$13:$O$354,5,FALSE()),0)</f>
        <v>344060.8050994908</v>
      </c>
      <c r="Q105" s="35">
        <f>IFERROR(VLOOKUP(B105,'SOCIALE INFRASTRUCTUUR 2025'!$K$13:$O$354,5,FALSE()),0)</f>
        <v>49408.448153569865</v>
      </c>
      <c r="S105" s="34">
        <f t="shared" si="9"/>
        <v>6020396.3161636535</v>
      </c>
      <c r="T105" s="35">
        <f>IFERROR(VLOOKUP($B105,'WSW2025'!$R$13:$W$334,6,FALSE()),0)</f>
        <v>5601155.726144583</v>
      </c>
      <c r="U105" s="35">
        <f>IFERROR(VLOOKUP(B105,'BESCHUT WERK 2025'!$K$13:$P$354,6,FALSE()),0)</f>
        <v>366336.94846948789</v>
      </c>
      <c r="V105" s="35">
        <f>IFERROR(VLOOKUP(B105,'SOCIALE INFRASTRUCTUUR 2025'!$K$13:$P$354,6,FALSE()),0)</f>
        <v>52903.641549582724</v>
      </c>
      <c r="X105" s="34">
        <f t="shared" si="10"/>
        <v>5839494.6599429008</v>
      </c>
      <c r="Y105" s="35">
        <f>IFERROR(VLOOKUP($B105,'WSW2025'!$R$13:$X$334,7,FALSE()),0)</f>
        <v>5394218.6858437099</v>
      </c>
      <c r="Z105" s="35">
        <f>IFERROR(VLOOKUP(B105,'BESCHUT WERK 2025'!$K$13:$Q$354,7,FALSE()),0)</f>
        <v>388870.71022644162</v>
      </c>
      <c r="AA105" s="35">
        <f>IFERROR(VLOOKUP(B105,'SOCIALE INFRASTRUCTUUR 2025'!$K$13:$Q$354,7,FALSE()),0)</f>
        <v>56405.263872749492</v>
      </c>
      <c r="AC105" s="34">
        <f t="shared" si="11"/>
        <v>5734641.1981429523</v>
      </c>
      <c r="AD105" s="35">
        <f>IFERROR(VLOOKUP($B105,'WSW2025'!$R$13:$Y$334,8,FALSE()),0)</f>
        <v>5259594.7919757608</v>
      </c>
      <c r="AE105" s="35">
        <f>IFERROR(VLOOKUP(B105,'BESCHUT WERK 2025'!$K$13:$R$354,8,FALSE()),0)</f>
        <v>414835.21741932392</v>
      </c>
      <c r="AF105" s="35">
        <f>IFERROR(VLOOKUP(B105,'SOCIALE INFRASTRUCTUUR 2025'!$K$13:$R$354,8,FALSE()),0)</f>
        <v>60211.188747868342</v>
      </c>
    </row>
    <row r="106" spans="2:32">
      <c r="B106" s="32">
        <v>779</v>
      </c>
      <c r="C106" s="33" t="s">
        <v>117</v>
      </c>
      <c r="D106" s="34">
        <f t="shared" si="6"/>
        <v>2185254.3982666992</v>
      </c>
      <c r="E106" s="35">
        <f>IFERROR(VLOOKUP($B106,'WSW2025'!$R$13:$T$334,3,FALSE()),0)</f>
        <v>1950693.1991192845</v>
      </c>
      <c r="F106" s="35">
        <f>IFERROR(VLOOKUP(B106,'BESCHUT WERK 2025'!$K$13:$M$354,3,FALSE()),0)</f>
        <v>211552.8837979738</v>
      </c>
      <c r="G106" s="35">
        <f>IFERROR(VLOOKUP(B106,'SOCIALE INFRASTRUCTUUR 2025'!$K$13:$M$354,3,FALSE()),0)</f>
        <v>23008.315349440865</v>
      </c>
      <c r="H106" s="31"/>
      <c r="I106" s="34">
        <f t="shared" si="7"/>
        <v>2156172.7227932867</v>
      </c>
      <c r="J106" s="35">
        <f>IFERROR(VLOOKUP($B106,'WSW2025'!$R$13:$U$334,4,FALSE()),0)</f>
        <v>1903774.9256466294</v>
      </c>
      <c r="K106" s="35">
        <f>IFERROR(VLOOKUP(B106,'BESCHUT WERK 2025'!$K$13:$N$354,4,FALSE()),0)</f>
        <v>227498.84901572455</v>
      </c>
      <c r="L106" s="35">
        <f>IFERROR(VLOOKUP(B106,'SOCIALE INFRASTRUCTUUR 2025'!$K$13:$N$354,4,FALSE()),0)</f>
        <v>24898.9481309328</v>
      </c>
      <c r="N106" s="34">
        <f t="shared" si="8"/>
        <v>1963544.0579286355</v>
      </c>
      <c r="O106" s="35">
        <f>IFERROR(VLOOKUP($B106,'WSW2025'!$R$13:$V$334,5,FALSE()),0)</f>
        <v>1693312.9040528049</v>
      </c>
      <c r="P106" s="35">
        <f>IFERROR(VLOOKUP(B106,'BESCHUT WERK 2025'!$K$13:$O$354,5,FALSE()),0)</f>
        <v>243439.24889114822</v>
      </c>
      <c r="Q106" s="35">
        <f>IFERROR(VLOOKUP(B106,'SOCIALE INFRASTRUCTUUR 2025'!$K$13:$O$354,5,FALSE()),0)</f>
        <v>26791.904984682253</v>
      </c>
      <c r="S106" s="34">
        <f t="shared" si="9"/>
        <v>1852700.3094582648</v>
      </c>
      <c r="T106" s="35">
        <f>IFERROR(VLOOKUP($B106,'WSW2025'!$R$13:$W$334,6,FALSE()),0)</f>
        <v>1564812.4524606741</v>
      </c>
      <c r="U106" s="35">
        <f>IFERROR(VLOOKUP(B106,'BESCHUT WERK 2025'!$K$13:$P$354,6,FALSE()),0)</f>
        <v>259200.67108690162</v>
      </c>
      <c r="V106" s="35">
        <f>IFERROR(VLOOKUP(B106,'SOCIALE INFRASTRUCTUUR 2025'!$K$13:$P$354,6,FALSE()),0)</f>
        <v>28687.185910689223</v>
      </c>
      <c r="X106" s="34">
        <f t="shared" si="10"/>
        <v>1731970.5219484144</v>
      </c>
      <c r="Y106" s="35">
        <f>IFERROR(VLOOKUP($B106,'WSW2025'!$R$13:$X$334,7,FALSE()),0)</f>
        <v>1426240.1985600952</v>
      </c>
      <c r="Z106" s="35">
        <f>IFERROR(VLOOKUP(B106,'BESCHUT WERK 2025'!$K$13:$Q$354,7,FALSE()),0)</f>
        <v>275144.37044323684</v>
      </c>
      <c r="AA106" s="35">
        <f>IFERROR(VLOOKUP(B106,'SOCIALE INFRASTRUCTUUR 2025'!$K$13:$Q$354,7,FALSE()),0)</f>
        <v>30585.952945082474</v>
      </c>
      <c r="AC106" s="34">
        <f t="shared" si="11"/>
        <v>1632182.9801214938</v>
      </c>
      <c r="AD106" s="35">
        <f>IFERROR(VLOOKUP($B106,'WSW2025'!$R$13:$Y$334,8,FALSE()),0)</f>
        <v>1306017.7669886276</v>
      </c>
      <c r="AE106" s="35">
        <f>IFERROR(VLOOKUP(B106,'BESCHUT WERK 2025'!$K$13:$R$354,8,FALSE()),0)</f>
        <v>293515.48402310652</v>
      </c>
      <c r="AF106" s="35">
        <f>IFERROR(VLOOKUP(B106,'SOCIALE INFRASTRUCTUUR 2025'!$K$13:$R$354,8,FALSE()),0)</f>
        <v>32649.729109759595</v>
      </c>
    </row>
    <row r="107" spans="2:32">
      <c r="B107" s="32">
        <v>1771</v>
      </c>
      <c r="C107" s="33" t="s">
        <v>118</v>
      </c>
      <c r="D107" s="34">
        <f t="shared" si="6"/>
        <v>2113309.9244692028</v>
      </c>
      <c r="E107" s="35">
        <f>IFERROR(VLOOKUP($B107,'WSW2025'!$R$13:$T$334,3,FALSE()),0)</f>
        <v>1708914.3392272929</v>
      </c>
      <c r="F107" s="35">
        <f>IFERROR(VLOOKUP(B107,'BESCHUT WERK 2025'!$K$13:$M$354,3,FALSE()),0)</f>
        <v>358229.54989790183</v>
      </c>
      <c r="G107" s="35">
        <f>IFERROR(VLOOKUP(B107,'SOCIALE INFRASTRUCTUUR 2025'!$K$13:$M$354,3,FALSE()),0)</f>
        <v>46166.035344007971</v>
      </c>
      <c r="H107" s="31"/>
      <c r="I107" s="34">
        <f t="shared" si="7"/>
        <v>2052367.2364739811</v>
      </c>
      <c r="J107" s="35">
        <f>IFERROR(VLOOKUP($B107,'WSW2025'!$R$13:$U$334,4,FALSE()),0)</f>
        <v>1617176.2743974526</v>
      </c>
      <c r="K107" s="35">
        <f>IFERROR(VLOOKUP(B107,'BESCHUT WERK 2025'!$K$13:$N$354,4,FALSE()),0)</f>
        <v>385231.38433329313</v>
      </c>
      <c r="L107" s="35">
        <f>IFERROR(VLOOKUP(B107,'SOCIALE INFRASTRUCTUUR 2025'!$K$13:$N$354,4,FALSE()),0)</f>
        <v>49959.577743235292</v>
      </c>
      <c r="N107" s="34">
        <f t="shared" si="8"/>
        <v>2097363.288009027</v>
      </c>
      <c r="O107" s="35">
        <f>IFERROR(VLOOKUP($B107,'WSW2025'!$R$13:$V$334,5,FALSE()),0)</f>
        <v>1631381.7098416602</v>
      </c>
      <c r="P107" s="35">
        <f>IFERROR(VLOOKUP(B107,'BESCHUT WERK 2025'!$K$13:$O$354,5,FALSE()),0)</f>
        <v>412223.79478901083</v>
      </c>
      <c r="Q107" s="35">
        <f>IFERROR(VLOOKUP(B107,'SOCIALE INFRASTRUCTUUR 2025'!$K$13:$O$354,5,FALSE()),0)</f>
        <v>53757.783378355947</v>
      </c>
      <c r="S107" s="34">
        <f t="shared" si="9"/>
        <v>2085948.416693409</v>
      </c>
      <c r="T107" s="35">
        <f>IFERROR(VLOOKUP($B107,'WSW2025'!$R$13:$W$334,6,FALSE()),0)</f>
        <v>1589474.628070219</v>
      </c>
      <c r="U107" s="35">
        <f>IFERROR(VLOOKUP(B107,'BESCHUT WERK 2025'!$K$13:$P$354,6,FALSE()),0)</f>
        <v>438913.13637381996</v>
      </c>
      <c r="V107" s="35">
        <f>IFERROR(VLOOKUP(B107,'SOCIALE INFRASTRUCTUUR 2025'!$K$13:$P$354,6,FALSE()),0)</f>
        <v>57560.652249369938</v>
      </c>
      <c r="X107" s="34">
        <f t="shared" si="10"/>
        <v>2049025.6586933425</v>
      </c>
      <c r="Y107" s="35">
        <f>IFERROR(VLOOKUP($B107,'WSW2025'!$R$13:$X$334,7,FALSE()),0)</f>
        <v>1521744.0087685704</v>
      </c>
      <c r="Z107" s="35">
        <f>IFERROR(VLOOKUP(B107,'BESCHUT WERK 2025'!$K$13:$Q$354,7,FALSE()),0)</f>
        <v>465911.13395054819</v>
      </c>
      <c r="AA107" s="35">
        <f>IFERROR(VLOOKUP(B107,'SOCIALE INFRASTRUCTUUR 2025'!$K$13:$Q$354,7,FALSE()),0)</f>
        <v>61370.515974223927</v>
      </c>
      <c r="AC107" s="34">
        <f t="shared" si="11"/>
        <v>1998006.8607239844</v>
      </c>
      <c r="AD107" s="35">
        <f>IFERROR(VLOOKUP($B107,'WSW2025'!$R$13:$Y$334,8,FALSE()),0)</f>
        <v>1435475.8383306866</v>
      </c>
      <c r="AE107" s="35">
        <f>IFERROR(VLOOKUP(B107,'BESCHUT WERK 2025'!$K$13:$R$354,8,FALSE()),0)</f>
        <v>497019.55294579302</v>
      </c>
      <c r="AF107" s="35">
        <f>IFERROR(VLOOKUP(B107,'SOCIALE INFRASTRUCTUUR 2025'!$K$13:$R$354,8,FALSE()),0)</f>
        <v>65511.469447504642</v>
      </c>
    </row>
    <row r="108" spans="2:32">
      <c r="B108" s="32">
        <v>1652</v>
      </c>
      <c r="C108" s="33" t="s">
        <v>119</v>
      </c>
      <c r="D108" s="34">
        <f t="shared" si="6"/>
        <v>4951161.3698717663</v>
      </c>
      <c r="E108" s="35">
        <f>IFERROR(VLOOKUP($B108,'WSW2025'!$R$13:$T$334,3,FALSE()),0)</f>
        <v>4617205.9404777549</v>
      </c>
      <c r="F108" s="35">
        <f>IFERROR(VLOOKUP(B108,'BESCHUT WERK 2025'!$K$13:$M$354,3,FALSE()),0)</f>
        <v>298994.74243447062</v>
      </c>
      <c r="G108" s="35">
        <f>IFERROR(VLOOKUP(B108,'SOCIALE INFRASTRUCTUUR 2025'!$K$13:$M$354,3,FALSE()),0)</f>
        <v>34960.686959540013</v>
      </c>
      <c r="H108" s="31"/>
      <c r="I108" s="34">
        <f t="shared" si="7"/>
        <v>4784297.0225074077</v>
      </c>
      <c r="J108" s="35">
        <f>IFERROR(VLOOKUP($B108,'WSW2025'!$R$13:$U$334,4,FALSE()),0)</f>
        <v>4424931.8492580075</v>
      </c>
      <c r="K108" s="35">
        <f>IFERROR(VLOOKUP(B108,'BESCHUT WERK 2025'!$K$13:$N$354,4,FALSE()),0)</f>
        <v>321531.70660889155</v>
      </c>
      <c r="L108" s="35">
        <f>IFERROR(VLOOKUP(B108,'SOCIALE INFRASTRUCTUUR 2025'!$K$13:$N$354,4,FALSE()),0)</f>
        <v>37833.466640508275</v>
      </c>
      <c r="N108" s="34">
        <f t="shared" si="8"/>
        <v>4488978.8509363672</v>
      </c>
      <c r="O108" s="35">
        <f>IFERROR(VLOOKUP($B108,'WSW2025'!$R$13:$V$334,5,FALSE()),0)</f>
        <v>4104208.2681328789</v>
      </c>
      <c r="P108" s="35">
        <f>IFERROR(VLOOKUP(B108,'BESCHUT WERK 2025'!$K$13:$O$354,5,FALSE()),0)</f>
        <v>344060.8050994908</v>
      </c>
      <c r="Q108" s="35">
        <f>IFERROR(VLOOKUP(B108,'SOCIALE INFRASTRUCTUUR 2025'!$K$13:$O$354,5,FALSE()),0)</f>
        <v>40709.777703997708</v>
      </c>
      <c r="S108" s="34">
        <f t="shared" si="9"/>
        <v>4397194.9713180428</v>
      </c>
      <c r="T108" s="35">
        <f>IFERROR(VLOOKUP($B108,'WSW2025'!$R$13:$W$334,6,FALSE()),0)</f>
        <v>3987268.4026985471</v>
      </c>
      <c r="U108" s="35">
        <f>IFERROR(VLOOKUP(B108,'BESCHUT WERK 2025'!$K$13:$P$354,6,FALSE()),0)</f>
        <v>366336.94846948789</v>
      </c>
      <c r="V108" s="35">
        <f>IFERROR(VLOOKUP(B108,'SOCIALE INFRASTRUCTUUR 2025'!$K$13:$P$354,6,FALSE()),0)</f>
        <v>43589.620150008297</v>
      </c>
      <c r="X108" s="34">
        <f t="shared" si="10"/>
        <v>4231962.0373019883</v>
      </c>
      <c r="Y108" s="35">
        <f>IFERROR(VLOOKUP($B108,'WSW2025'!$R$13:$X$334,7,FALSE()),0)</f>
        <v>3796616.5674057459</v>
      </c>
      <c r="Z108" s="35">
        <f>IFERROR(VLOOKUP(B108,'BESCHUT WERK 2025'!$K$13:$Q$354,7,FALSE()),0)</f>
        <v>388870.71022644162</v>
      </c>
      <c r="AA108" s="35">
        <f>IFERROR(VLOOKUP(B108,'SOCIALE INFRASTRUCTUUR 2025'!$K$13:$Q$354,7,FALSE()),0)</f>
        <v>46474.759669800638</v>
      </c>
      <c r="AC108" s="34">
        <f t="shared" si="11"/>
        <v>4211544.051329229</v>
      </c>
      <c r="AD108" s="35">
        <f>IFERROR(VLOOKUP($B108,'WSW2025'!$R$13:$Y$334,8,FALSE()),0)</f>
        <v>3747098.2065613093</v>
      </c>
      <c r="AE108" s="35">
        <f>IFERROR(VLOOKUP(B108,'BESCHUT WERK 2025'!$K$13:$R$354,8,FALSE()),0)</f>
        <v>414835.21741932392</v>
      </c>
      <c r="AF108" s="35">
        <f>IFERROR(VLOOKUP(B108,'SOCIALE INFRASTRUCTUUR 2025'!$K$13:$R$354,8,FALSE()),0)</f>
        <v>49610.627348595743</v>
      </c>
    </row>
    <row r="109" spans="2:32">
      <c r="B109" s="32">
        <v>907</v>
      </c>
      <c r="C109" s="33" t="s">
        <v>120</v>
      </c>
      <c r="D109" s="34">
        <f t="shared" si="6"/>
        <v>5574797.5472632973</v>
      </c>
      <c r="E109" s="35">
        <f>IFERROR(VLOOKUP($B109,'WSW2025'!$R$13:$T$334,3,FALSE()),0)</f>
        <v>5333585.0716455719</v>
      </c>
      <c r="F109" s="35">
        <f>IFERROR(VLOOKUP(B109,'BESCHUT WERK 2025'!$K$13:$M$354,3,FALSE()),0)</f>
        <v>222835.7042671986</v>
      </c>
      <c r="G109" s="35">
        <f>IFERROR(VLOOKUP(B109,'SOCIALE INFRASTRUCTUUR 2025'!$K$13:$M$354,3,FALSE()),0)</f>
        <v>18376.771350527444</v>
      </c>
      <c r="H109" s="31"/>
      <c r="I109" s="34">
        <f t="shared" si="7"/>
        <v>5327186.5882763853</v>
      </c>
      <c r="J109" s="35">
        <f>IFERROR(VLOOKUP($B109,'WSW2025'!$R$13:$U$334,4,FALSE()),0)</f>
        <v>5067667.645104683</v>
      </c>
      <c r="K109" s="35">
        <f>IFERROR(VLOOKUP(B109,'BESCHUT WERK 2025'!$K$13:$N$354,4,FALSE()),0)</f>
        <v>239632.12096323006</v>
      </c>
      <c r="L109" s="35">
        <f>IFERROR(VLOOKUP(B109,'SOCIALE INFRASTRUCTUUR 2025'!$K$13:$N$354,4,FALSE()),0)</f>
        <v>19886.822208472298</v>
      </c>
      <c r="N109" s="34">
        <f t="shared" si="8"/>
        <v>5050868.5256811241</v>
      </c>
      <c r="O109" s="35">
        <f>IFERROR(VLOOKUP($B109,'WSW2025'!$R$13:$V$334,5,FALSE()),0)</f>
        <v>4773047.1208765013</v>
      </c>
      <c r="P109" s="35">
        <f>IFERROR(VLOOKUP(B109,'BESCHUT WERK 2025'!$K$13:$O$354,5,FALSE()),0)</f>
        <v>256422.67549867585</v>
      </c>
      <c r="Q109" s="35">
        <f>IFERROR(VLOOKUP(B109,'SOCIALE INFRASTRUCTUUR 2025'!$K$13:$O$354,5,FALSE()),0)</f>
        <v>21398.729305947512</v>
      </c>
      <c r="S109" s="34">
        <f t="shared" si="9"/>
        <v>4831568.65998301</v>
      </c>
      <c r="T109" s="35">
        <f>IFERROR(VLOOKUP($B109,'WSW2025'!$R$13:$W$334,6,FALSE()),0)</f>
        <v>4535631.4604618549</v>
      </c>
      <c r="U109" s="35">
        <f>IFERROR(VLOOKUP(B109,'BESCHUT WERK 2025'!$K$13:$P$354,6,FALSE()),0)</f>
        <v>273024.70687820221</v>
      </c>
      <c r="V109" s="35">
        <f>IFERROR(VLOOKUP(B109,'SOCIALE INFRASTRUCTUUR 2025'!$K$13:$P$354,6,FALSE()),0)</f>
        <v>22912.492642953082</v>
      </c>
      <c r="X109" s="34">
        <f t="shared" si="10"/>
        <v>4559572.0981607083</v>
      </c>
      <c r="Y109" s="35">
        <f>IFERROR(VLOOKUP($B109,'WSW2025'!$R$13:$X$334,7,FALSE()),0)</f>
        <v>4245324.320954578</v>
      </c>
      <c r="Z109" s="35">
        <f>IFERROR(VLOOKUP(B109,'BESCHUT WERK 2025'!$K$13:$Q$354,7,FALSE()),0)</f>
        <v>289818.73686687648</v>
      </c>
      <c r="AA109" s="35">
        <f>IFERROR(VLOOKUP(B109,'SOCIALE INFRASTRUCTUUR 2025'!$K$13:$Q$354,7,FALSE()),0)</f>
        <v>24429.040339254185</v>
      </c>
      <c r="AC109" s="34">
        <f t="shared" si="11"/>
        <v>4449716.1472867327</v>
      </c>
      <c r="AD109" s="35">
        <f>IFERROR(VLOOKUP($B109,'WSW2025'!$R$13:$Y$334,8,FALSE()),0)</f>
        <v>4114469.1230735183</v>
      </c>
      <c r="AE109" s="35">
        <f>IFERROR(VLOOKUP(B109,'BESCHUT WERK 2025'!$K$13:$R$354,8,FALSE()),0)</f>
        <v>309169.64317100425</v>
      </c>
      <c r="AF109" s="35">
        <f>IFERROR(VLOOKUP(B109,'SOCIALE INFRASTRUCTUUR 2025'!$K$13:$R$354,8,FALSE()),0)</f>
        <v>26077.381042210585</v>
      </c>
    </row>
    <row r="110" spans="2:32">
      <c r="B110" s="32">
        <v>784</v>
      </c>
      <c r="C110" s="33" t="s">
        <v>121</v>
      </c>
      <c r="D110" s="34">
        <f t="shared" si="6"/>
        <v>2140307.7457966753</v>
      </c>
      <c r="E110" s="35">
        <f>IFERROR(VLOOKUP($B110,'WSW2025'!$R$13:$T$334,3,FALSE()),0)</f>
        <v>1994981.2610272707</v>
      </c>
      <c r="F110" s="35">
        <f>IFERROR(VLOOKUP(B110,'BESCHUT WERK 2025'!$K$13:$M$354,3,FALSE()),0)</f>
        <v>124111.0251614783</v>
      </c>
      <c r="G110" s="35">
        <f>IFERROR(VLOOKUP(B110,'SOCIALE INFRASTRUCTUUR 2025'!$K$13:$M$354,3,FALSE()),0)</f>
        <v>21215.45960792599</v>
      </c>
      <c r="H110" s="31"/>
      <c r="I110" s="34">
        <f t="shared" si="7"/>
        <v>2112133.6371536124</v>
      </c>
      <c r="J110" s="35">
        <f>IFERROR(VLOOKUP($B110,'WSW2025'!$R$13:$U$334,4,FALSE()),0)</f>
        <v>1955708.8753765575</v>
      </c>
      <c r="K110" s="35">
        <f>IFERROR(VLOOKUP(B110,'BESCHUT WERK 2025'!$K$13:$N$354,4,FALSE()),0)</f>
        <v>133465.99142255867</v>
      </c>
      <c r="L110" s="35">
        <f>IFERROR(VLOOKUP(B110,'SOCIALE INFRASTRUCTUUR 2025'!$K$13:$N$354,4,FALSE()),0)</f>
        <v>22958.770354496475</v>
      </c>
      <c r="N110" s="34">
        <f t="shared" si="8"/>
        <v>2016180.4815772374</v>
      </c>
      <c r="O110" s="35">
        <f>IFERROR(VLOOKUP($B110,'WSW2025'!$R$13:$V$334,5,FALSE()),0)</f>
        <v>1848658.5648176451</v>
      </c>
      <c r="P110" s="35">
        <f>IFERROR(VLOOKUP(B110,'BESCHUT WERK 2025'!$K$13:$O$354,5,FALSE()),0)</f>
        <v>142817.69268280736</v>
      </c>
      <c r="Q110" s="35">
        <f>IFERROR(VLOOKUP(B110,'SOCIALE INFRASTRUCTUUR 2025'!$K$13:$O$354,5,FALSE()),0)</f>
        <v>24704.224076784933</v>
      </c>
      <c r="S110" s="34">
        <f t="shared" si="9"/>
        <v>1969414.4447348877</v>
      </c>
      <c r="T110" s="35">
        <f>IFERROR(VLOOKUP($B110,'WSW2025'!$R$13:$W$334,6,FALSE()),0)</f>
        <v>1790898.2302557807</v>
      </c>
      <c r="U110" s="35">
        <f>IFERROR(VLOOKUP(B110,'BESCHUT WERK 2025'!$K$13:$P$354,6,FALSE()),0)</f>
        <v>152064.39370431556</v>
      </c>
      <c r="V110" s="35">
        <f>IFERROR(VLOOKUP(B110,'SOCIALE INFRASTRUCTUUR 2025'!$K$13:$P$354,6,FALSE()),0)</f>
        <v>26451.820774791362</v>
      </c>
      <c r="X110" s="34">
        <f t="shared" si="10"/>
        <v>1952874.1576164349</v>
      </c>
      <c r="Y110" s="35">
        <f>IFERROR(VLOOKUP($B110,'WSW2025'!$R$13:$X$334,7,FALSE()),0)</f>
        <v>1763253.4950200275</v>
      </c>
      <c r="Z110" s="35">
        <f>IFERROR(VLOOKUP(B110,'BESCHUT WERK 2025'!$K$13:$Q$354,7,FALSE()),0)</f>
        <v>161418.0306600325</v>
      </c>
      <c r="AA110" s="35">
        <f>IFERROR(VLOOKUP(B110,'SOCIALE INFRASTRUCTUUR 2025'!$K$13:$Q$354,7,FALSE()),0)</f>
        <v>28202.631936374746</v>
      </c>
      <c r="AC110" s="34">
        <f t="shared" si="11"/>
        <v>1965787.5017853887</v>
      </c>
      <c r="AD110" s="35">
        <f>IFERROR(VLOOKUP($B110,'WSW2025'!$R$13:$Y$334,8,FALSE()),0)</f>
        <v>1763486.1567845654</v>
      </c>
      <c r="AE110" s="35">
        <f>IFERROR(VLOOKUP(B110,'BESCHUT WERK 2025'!$K$13:$R$354,8,FALSE()),0)</f>
        <v>172195.75062688906</v>
      </c>
      <c r="AF110" s="35">
        <f>IFERROR(VLOOKUP(B110,'SOCIALE INFRASTRUCTUUR 2025'!$K$13:$R$354,8,FALSE()),0)</f>
        <v>30105.594373934171</v>
      </c>
    </row>
    <row r="111" spans="2:32">
      <c r="B111" s="32">
        <v>1924</v>
      </c>
      <c r="C111" s="33" t="s">
        <v>122</v>
      </c>
      <c r="D111" s="34">
        <f t="shared" si="6"/>
        <v>6029249.525191078</v>
      </c>
      <c r="E111" s="35">
        <f>IFERROR(VLOOKUP($B111,'WSW2025'!$R$13:$T$334,3,FALSE()),0)</f>
        <v>5717937.208820275</v>
      </c>
      <c r="F111" s="35">
        <f>IFERROR(VLOOKUP(B111,'BESCHUT WERK 2025'!$K$13:$M$354,3,FALSE()),0)</f>
        <v>265146.28102679481</v>
      </c>
      <c r="G111" s="35">
        <f>IFERROR(VLOOKUP(B111,'SOCIALE INFRASTRUCTUUR 2025'!$K$13:$M$354,3,FALSE()),0)</f>
        <v>46166.035344007971</v>
      </c>
      <c r="H111" s="31"/>
      <c r="I111" s="34">
        <f t="shared" si="7"/>
        <v>5745323.6830646656</v>
      </c>
      <c r="J111" s="35">
        <f>IFERROR(VLOOKUP($B111,'WSW2025'!$R$13:$U$334,4,FALSE()),0)</f>
        <v>5410232.2145550558</v>
      </c>
      <c r="K111" s="35">
        <f>IFERROR(VLOOKUP(B111,'BESCHUT WERK 2025'!$K$13:$N$354,4,FALSE()),0)</f>
        <v>285131.890766375</v>
      </c>
      <c r="L111" s="35">
        <f>IFERROR(VLOOKUP(B111,'SOCIALE INFRASTRUCTUUR 2025'!$K$13:$N$354,4,FALSE()),0)</f>
        <v>49959.577743235292</v>
      </c>
      <c r="N111" s="34">
        <f t="shared" si="8"/>
        <v>5442574.3464290323</v>
      </c>
      <c r="O111" s="35">
        <f>IFERROR(VLOOKUP($B111,'WSW2025'!$R$13:$V$334,5,FALSE()),0)</f>
        <v>5083706.0377737703</v>
      </c>
      <c r="P111" s="35">
        <f>IFERROR(VLOOKUP(B111,'BESCHUT WERK 2025'!$K$13:$O$354,5,FALSE()),0)</f>
        <v>305110.52527690615</v>
      </c>
      <c r="Q111" s="35">
        <f>IFERROR(VLOOKUP(B111,'SOCIALE INFRASTRUCTUUR 2025'!$K$13:$O$354,5,FALSE()),0)</f>
        <v>53757.783378355947</v>
      </c>
      <c r="S111" s="34">
        <f t="shared" si="9"/>
        <v>5308118.5791143542</v>
      </c>
      <c r="T111" s="35">
        <f>IFERROR(VLOOKUP($B111,'WSW2025'!$R$13:$W$334,6,FALSE()),0)</f>
        <v>4925693.0857694019</v>
      </c>
      <c r="U111" s="35">
        <f>IFERROR(VLOOKUP(B111,'BESCHUT WERK 2025'!$K$13:$P$354,6,FALSE()),0)</f>
        <v>324864.84109558258</v>
      </c>
      <c r="V111" s="35">
        <f>IFERROR(VLOOKUP(B111,'SOCIALE INFRASTRUCTUUR 2025'!$K$13:$P$354,6,FALSE()),0)</f>
        <v>57560.652249369938</v>
      </c>
      <c r="X111" s="34">
        <f t="shared" si="10"/>
        <v>5060843.2466321141</v>
      </c>
      <c r="Y111" s="35">
        <f>IFERROR(VLOOKUP($B111,'WSW2025'!$R$13:$X$334,7,FALSE()),0)</f>
        <v>4654625.1197023662</v>
      </c>
      <c r="Z111" s="35">
        <f>IFERROR(VLOOKUP(B111,'BESCHUT WERK 2025'!$K$13:$Q$354,7,FALSE()),0)</f>
        <v>344847.61095552461</v>
      </c>
      <c r="AA111" s="35">
        <f>IFERROR(VLOOKUP(B111,'SOCIALE INFRASTRUCTUUR 2025'!$K$13:$Q$354,7,FALSE()),0)</f>
        <v>61370.515974223927</v>
      </c>
      <c r="AC111" s="34">
        <f t="shared" si="11"/>
        <v>4837342.3656564392</v>
      </c>
      <c r="AD111" s="35">
        <f>IFERROR(VLOOKUP($B111,'WSW2025'!$R$13:$Y$334,8,FALSE()),0)</f>
        <v>4403958.1562333079</v>
      </c>
      <c r="AE111" s="35">
        <f>IFERROR(VLOOKUP(B111,'BESCHUT WERK 2025'!$K$13:$R$354,8,FALSE()),0)</f>
        <v>367872.73997562676</v>
      </c>
      <c r="AF111" s="35">
        <f>IFERROR(VLOOKUP(B111,'SOCIALE INFRASTRUCTUUR 2025'!$K$13:$R$354,8,FALSE()),0)</f>
        <v>65511.469447504642</v>
      </c>
    </row>
    <row r="112" spans="2:32">
      <c r="B112" s="32">
        <v>664</v>
      </c>
      <c r="C112" s="33" t="s">
        <v>123</v>
      </c>
      <c r="D112" s="34">
        <f t="shared" si="6"/>
        <v>6733623.2384491535</v>
      </c>
      <c r="E112" s="35">
        <f>IFERROR(VLOOKUP($B112,'WSW2025'!$R$13:$T$334,3,FALSE()),0)</f>
        <v>6324578.1260682354</v>
      </c>
      <c r="F112" s="35">
        <f>IFERROR(VLOOKUP(B112,'BESCHUT WERK 2025'!$K$13:$M$354,3,FALSE()),0)</f>
        <v>355408.84478059743</v>
      </c>
      <c r="G112" s="35">
        <f>IFERROR(VLOOKUP(B112,'SOCIALE INFRASTRUCTUUR 2025'!$K$13:$M$354,3,FALSE()),0)</f>
        <v>53636.267600319938</v>
      </c>
      <c r="H112" s="31"/>
      <c r="I112" s="34">
        <f t="shared" si="7"/>
        <v>6659488.6939953407</v>
      </c>
      <c r="J112" s="35">
        <f>IFERROR(VLOOKUP($B112,'WSW2025'!$R$13:$U$334,4,FALSE()),0)</f>
        <v>6219246.9758372037</v>
      </c>
      <c r="K112" s="35">
        <f>IFERROR(VLOOKUP(B112,'BESCHUT WERK 2025'!$K$13:$N$354,4,FALSE()),0)</f>
        <v>382198.06634641759</v>
      </c>
      <c r="L112" s="35">
        <f>IFERROR(VLOOKUP(B112,'SOCIALE INFRASTRUCTUUR 2025'!$K$13:$N$354,4,FALSE()),0)</f>
        <v>58043.651811719967</v>
      </c>
      <c r="N112" s="34">
        <f t="shared" si="8"/>
        <v>6574393.2409625966</v>
      </c>
      <c r="O112" s="35">
        <f>IFERROR(VLOOKUP($B112,'WSW2025'!$R$13:$V$334,5,FALSE()),0)</f>
        <v>6102958.848997538</v>
      </c>
      <c r="P112" s="35">
        <f>IFERROR(VLOOKUP(B112,'BESCHUT WERK 2025'!$K$13:$O$354,5,FALSE()),0)</f>
        <v>408977.93813713064</v>
      </c>
      <c r="Q112" s="35">
        <f>IFERROR(VLOOKUP(B112,'SOCIALE INFRASTRUCTUUR 2025'!$K$13:$O$354,5,FALSE()),0)</f>
        <v>62456.453827928104</v>
      </c>
      <c r="S112" s="34">
        <f t="shared" si="9"/>
        <v>6435224.8404551232</v>
      </c>
      <c r="T112" s="35">
        <f>IFERROR(VLOOKUP($B112,'WSW2025'!$R$13:$W$334,6,FALSE()),0)</f>
        <v>5932893.0393801844</v>
      </c>
      <c r="U112" s="35">
        <f>IFERROR(VLOOKUP(B112,'BESCHUT WERK 2025'!$K$13:$P$354,6,FALSE()),0)</f>
        <v>435457.12742599443</v>
      </c>
      <c r="V112" s="35">
        <f>IFERROR(VLOOKUP(B112,'SOCIALE INFRASTRUCTUUR 2025'!$K$13:$P$354,6,FALSE()),0)</f>
        <v>66874.673648944357</v>
      </c>
      <c r="X112" s="34">
        <f t="shared" si="10"/>
        <v>6281442.6216451703</v>
      </c>
      <c r="Y112" s="35">
        <f>IFERROR(VLOOKUP($B112,'WSW2025'!$R$13:$X$334,7,FALSE()),0)</f>
        <v>5747899.0591233596</v>
      </c>
      <c r="Z112" s="35">
        <f>IFERROR(VLOOKUP(B112,'BESCHUT WERK 2025'!$K$13:$Q$354,7,FALSE()),0)</f>
        <v>462242.54234463786</v>
      </c>
      <c r="AA112" s="35">
        <f>IFERROR(VLOOKUP(B112,'SOCIALE INFRASTRUCTUUR 2025'!$K$13:$Q$354,7,FALSE()),0)</f>
        <v>71301.020177172788</v>
      </c>
      <c r="AC112" s="34">
        <f t="shared" si="11"/>
        <v>6113816.0546708275</v>
      </c>
      <c r="AD112" s="35">
        <f>IFERROR(VLOOKUP($B112,'WSW2025'!$R$13:$Y$334,8,FALSE()),0)</f>
        <v>5544598.0106652314</v>
      </c>
      <c r="AE112" s="35">
        <f>IFERROR(VLOOKUP(B112,'BESCHUT WERK 2025'!$K$13:$R$354,8,FALSE()),0)</f>
        <v>493106.01315881859</v>
      </c>
      <c r="AF112" s="35">
        <f>IFERROR(VLOOKUP(B112,'SOCIALE INFRASTRUCTUUR 2025'!$K$13:$R$354,8,FALSE()),0)</f>
        <v>76112.030846777241</v>
      </c>
    </row>
    <row r="113" spans="2:32">
      <c r="B113" s="32">
        <v>785</v>
      </c>
      <c r="C113" s="33" t="s">
        <v>124</v>
      </c>
      <c r="D113" s="34">
        <f t="shared" si="6"/>
        <v>2902035.5575695476</v>
      </c>
      <c r="E113" s="35">
        <f>IFERROR(VLOOKUP($B113,'WSW2025'!$R$13:$T$334,3,FALSE()),0)</f>
        <v>2709635.5305366013</v>
      </c>
      <c r="F113" s="35">
        <f>IFERROR(VLOOKUP(B113,'BESCHUT WERK 2025'!$K$13:$M$354,3,FALSE()),0)</f>
        <v>169242.30703837905</v>
      </c>
      <c r="G113" s="35">
        <f>IFERROR(VLOOKUP(B113,'SOCIALE INFRASTRUCTUUR 2025'!$K$13:$M$354,3,FALSE()),0)</f>
        <v>23157.719994567105</v>
      </c>
      <c r="H113" s="31"/>
      <c r="I113" s="34">
        <f t="shared" si="7"/>
        <v>2812344.2825529627</v>
      </c>
      <c r="J113" s="35">
        <f>IFERROR(VLOOKUP($B113,'WSW2025'!$R$13:$U$334,4,FALSE()),0)</f>
        <v>2605284.5737280804</v>
      </c>
      <c r="K113" s="35">
        <f>IFERROR(VLOOKUP(B113,'BESCHUT WERK 2025'!$K$13:$N$354,4,FALSE()),0)</f>
        <v>181999.07921257967</v>
      </c>
      <c r="L113" s="35">
        <f>IFERROR(VLOOKUP(B113,'SOCIALE INFRASTRUCTUUR 2025'!$K$13:$N$354,4,FALSE()),0)</f>
        <v>25060.629612302491</v>
      </c>
      <c r="N113" s="34">
        <f t="shared" si="8"/>
        <v>2760242.755065084</v>
      </c>
      <c r="O113" s="35">
        <f>IFERROR(VLOOKUP($B113,'WSW2025'!$R$13:$V$334,5,FALSE()),0)</f>
        <v>2538525.4775584904</v>
      </c>
      <c r="P113" s="35">
        <f>IFERROR(VLOOKUP(B113,'BESCHUT WERK 2025'!$K$13:$O$354,5,FALSE()),0)</f>
        <v>194751.39911291958</v>
      </c>
      <c r="Q113" s="35">
        <f>IFERROR(VLOOKUP(B113,'SOCIALE INFRASTRUCTUUR 2025'!$K$13:$O$354,5,FALSE()),0)</f>
        <v>26965.878393673695</v>
      </c>
      <c r="S113" s="34">
        <f t="shared" si="9"/>
        <v>2622530.4426850844</v>
      </c>
      <c r="T113" s="35">
        <f>IFERROR(VLOOKUP($B113,'WSW2025'!$R$13:$W$334,6,FALSE()),0)</f>
        <v>2386296.4394768826</v>
      </c>
      <c r="U113" s="35">
        <f>IFERROR(VLOOKUP(B113,'BESCHUT WERK 2025'!$K$13:$P$354,6,FALSE()),0)</f>
        <v>207360.53686952128</v>
      </c>
      <c r="V113" s="35">
        <f>IFERROR(VLOOKUP(B113,'SOCIALE INFRASTRUCTUUR 2025'!$K$13:$P$354,6,FALSE()),0)</f>
        <v>28873.466338680715</v>
      </c>
      <c r="X113" s="34">
        <f t="shared" si="10"/>
        <v>2499574.4448186639</v>
      </c>
      <c r="Y113" s="35">
        <f>IFERROR(VLOOKUP($B113,'WSW2025'!$R$13:$X$334,7,FALSE()),0)</f>
        <v>2248674.3854349335</v>
      </c>
      <c r="Z113" s="35">
        <f>IFERROR(VLOOKUP(B113,'BESCHUT WERK 2025'!$K$13:$Q$354,7,FALSE()),0)</f>
        <v>220115.49635458871</v>
      </c>
      <c r="AA113" s="35">
        <f>IFERROR(VLOOKUP(B113,'SOCIALE INFRASTRUCTUUR 2025'!$K$13:$Q$354,7,FALSE()),0)</f>
        <v>30784.563029141453</v>
      </c>
      <c r="AC113" s="34">
        <f t="shared" si="11"/>
        <v>2253592.7158678141</v>
      </c>
      <c r="AD113" s="35">
        <f>IFERROR(VLOOKUP($B113,'WSW2025'!$R$13:$Y$334,8,FALSE()),0)</f>
        <v>1985918.5883115851</v>
      </c>
      <c r="AE113" s="35">
        <f>IFERROR(VLOOKUP(B113,'BESCHUT WERK 2025'!$K$13:$R$354,8,FALSE()),0)</f>
        <v>234812.38721848401</v>
      </c>
      <c r="AF113" s="35">
        <f>IFERROR(VLOOKUP(B113,'SOCIALE INFRASTRUCTUUR 2025'!$K$13:$R$354,8,FALSE()),0)</f>
        <v>32861.740337745046</v>
      </c>
    </row>
    <row r="114" spans="2:32">
      <c r="B114" s="32">
        <v>1942</v>
      </c>
      <c r="C114" s="33" t="s">
        <v>125</v>
      </c>
      <c r="D114" s="34">
        <f t="shared" si="6"/>
        <v>1738291.5449404053</v>
      </c>
      <c r="E114" s="35">
        <f>IFERROR(VLOOKUP($B114,'WSW2025'!$R$13:$T$334,3,FALSE()),0)</f>
        <v>1550600.5339911294</v>
      </c>
      <c r="F114" s="35">
        <f>IFERROR(VLOOKUP(B114,'BESCHUT WERK 2025'!$K$13:$M$354,3,FALSE()),0)</f>
        <v>157959.48656915428</v>
      </c>
      <c r="G114" s="35">
        <f>IFERROR(VLOOKUP(B114,'SOCIALE INFRASTRUCTUUR 2025'!$K$13:$M$354,3,FALSE()),0)</f>
        <v>29731.524380121635</v>
      </c>
      <c r="H114" s="31"/>
      <c r="I114" s="34">
        <f t="shared" si="7"/>
        <v>1719158.5256568205</v>
      </c>
      <c r="J114" s="35">
        <f>IFERROR(VLOOKUP($B114,'WSW2025'!$R$13:$U$334,4,FALSE()),0)</f>
        <v>1517118.1035991772</v>
      </c>
      <c r="K114" s="35">
        <f>IFERROR(VLOOKUP(B114,'BESCHUT WERK 2025'!$K$13:$N$354,4,FALSE()),0)</f>
        <v>169865.80726507414</v>
      </c>
      <c r="L114" s="35">
        <f>IFERROR(VLOOKUP(B114,'SOCIALE INFRASTRUCTUUR 2025'!$K$13:$N$354,4,FALSE()),0)</f>
        <v>32174.614792569006</v>
      </c>
      <c r="N114" s="34">
        <f t="shared" si="8"/>
        <v>1546096.5444331113</v>
      </c>
      <c r="O114" s="35">
        <f>IFERROR(VLOOKUP($B114,'WSW2025'!$R$13:$V$334,5,FALSE()),0)</f>
        <v>1329707.8635384222</v>
      </c>
      <c r="P114" s="35">
        <f>IFERROR(VLOOKUP(B114,'BESCHUT WERK 2025'!$K$13:$O$354,5,FALSE()),0)</f>
        <v>181767.97250539192</v>
      </c>
      <c r="Q114" s="35">
        <f>IFERROR(VLOOKUP(B114,'SOCIALE INFRASTRUCTUUR 2025'!$K$13:$O$354,5,FALSE()),0)</f>
        <v>34620.708389297193</v>
      </c>
      <c r="S114" s="34">
        <f t="shared" si="9"/>
        <v>1563845.0844816579</v>
      </c>
      <c r="T114" s="35">
        <f>IFERROR(VLOOKUP($B114,'WSW2025'!$R$13:$W$334,6,FALSE()),0)</f>
        <v>1333238.7782331309</v>
      </c>
      <c r="U114" s="35">
        <f>IFERROR(VLOOKUP(B114,'BESCHUT WERK 2025'!$K$13:$P$354,6,FALSE()),0)</f>
        <v>193536.50107822072</v>
      </c>
      <c r="V114" s="35">
        <f>IFERROR(VLOOKUP(B114,'SOCIALE INFRASTRUCTUUR 2025'!$K$13:$P$354,6,FALSE()),0)</f>
        <v>37069.805170306201</v>
      </c>
      <c r="X114" s="34">
        <f t="shared" si="10"/>
        <v>1508679.9251312735</v>
      </c>
      <c r="Y114" s="35">
        <f>IFERROR(VLOOKUP($B114,'WSW2025'!$R$13:$X$334,7,FALSE()),0)</f>
        <v>1263715.3884725862</v>
      </c>
      <c r="Z114" s="35">
        <f>IFERROR(VLOOKUP(B114,'BESCHUT WERK 2025'!$K$13:$Q$354,7,FALSE()),0)</f>
        <v>205441.12993095099</v>
      </c>
      <c r="AA114" s="35">
        <f>IFERROR(VLOOKUP(B114,'SOCIALE INFRASTRUCTUUR 2025'!$K$13:$Q$354,7,FALSE()),0)</f>
        <v>39523.406727736445</v>
      </c>
      <c r="AC114" s="34">
        <f t="shared" si="11"/>
        <v>1443395.4380762936</v>
      </c>
      <c r="AD114" s="35">
        <f>IFERROR(VLOOKUP($B114,'WSW2025'!$R$13:$Y$334,8,FALSE()),0)</f>
        <v>1182046.9756366024</v>
      </c>
      <c r="AE114" s="35">
        <f>IFERROR(VLOOKUP(B114,'BESCHUT WERK 2025'!$K$13:$R$354,8,FALSE()),0)</f>
        <v>219158.22807058628</v>
      </c>
      <c r="AF114" s="35">
        <f>IFERROR(VLOOKUP(B114,'SOCIALE INFRASTRUCTUUR 2025'!$K$13:$R$354,8,FALSE()),0)</f>
        <v>42190.234369104932</v>
      </c>
    </row>
    <row r="115" spans="2:32">
      <c r="B115" s="32">
        <v>512</v>
      </c>
      <c r="C115" s="33" t="s">
        <v>126</v>
      </c>
      <c r="D115" s="34">
        <f t="shared" si="6"/>
        <v>8219228.5773717072</v>
      </c>
      <c r="E115" s="35">
        <f>IFERROR(VLOOKUP($B115,'WSW2025'!$R$13:$T$334,3,FALSE()),0)</f>
        <v>7697110.4004285615</v>
      </c>
      <c r="F115" s="35">
        <f>IFERROR(VLOOKUP(B115,'BESCHUT WERK 2025'!$K$13:$M$354,3,FALSE()),0)</f>
        <v>476699.16482476861</v>
      </c>
      <c r="G115" s="35">
        <f>IFERROR(VLOOKUP(B115,'SOCIALE INFRASTRUCTUUR 2025'!$K$13:$M$354,3,FALSE()),0)</f>
        <v>45419.01211837677</v>
      </c>
      <c r="H115" s="31"/>
      <c r="I115" s="34">
        <f t="shared" si="7"/>
        <v>8020858.6109844558</v>
      </c>
      <c r="J115" s="35">
        <f>IFERROR(VLOOKUP($B115,'WSW2025'!$R$13:$U$334,4,FALSE()),0)</f>
        <v>7459076.7008659691</v>
      </c>
      <c r="K115" s="35">
        <f>IFERROR(VLOOKUP(B115,'BESCHUT WERK 2025'!$K$13:$N$354,4,FALSE()),0)</f>
        <v>512630.73978209955</v>
      </c>
      <c r="L115" s="35">
        <f>IFERROR(VLOOKUP(B115,'SOCIALE INFRASTRUCTUUR 2025'!$K$13:$N$354,4,FALSE()),0)</f>
        <v>49151.170336386822</v>
      </c>
      <c r="N115" s="34">
        <f t="shared" si="8"/>
        <v>7853124.3812542399</v>
      </c>
      <c r="O115" s="35">
        <f>IFERROR(VLOOKUP($B115,'WSW2025'!$R$13:$V$334,5,FALSE()),0)</f>
        <v>7251686.6907527857</v>
      </c>
      <c r="P115" s="35">
        <f>IFERROR(VLOOKUP(B115,'BESCHUT WERK 2025'!$K$13:$O$354,5,FALSE()),0)</f>
        <v>548549.77416805597</v>
      </c>
      <c r="Q115" s="35">
        <f>IFERROR(VLOOKUP(B115,'SOCIALE INFRASTRUCTUUR 2025'!$K$13:$O$354,5,FALSE()),0)</f>
        <v>52887.916333398724</v>
      </c>
      <c r="S115" s="34">
        <f t="shared" si="9"/>
        <v>7456533.5847554635</v>
      </c>
      <c r="T115" s="35">
        <f>IFERROR(VLOOKUP($B115,'WSW2025'!$R$13:$W$334,6,FALSE()),0)</f>
        <v>6815838.8224635664</v>
      </c>
      <c r="U115" s="35">
        <f>IFERROR(VLOOKUP(B115,'BESCHUT WERK 2025'!$K$13:$P$354,6,FALSE()),0)</f>
        <v>584065.51218248415</v>
      </c>
      <c r="V115" s="35">
        <f>IFERROR(VLOOKUP(B115,'SOCIALE INFRASTRUCTUUR 2025'!$K$13:$P$354,6,FALSE()),0)</f>
        <v>56629.250109412489</v>
      </c>
      <c r="X115" s="34">
        <f t="shared" si="10"/>
        <v>7255246.0081371665</v>
      </c>
      <c r="Y115" s="35">
        <f>IFERROR(VLOOKUP($B115,'WSW2025'!$R$13:$X$334,7,FALSE()),0)</f>
        <v>6574876.5611844761</v>
      </c>
      <c r="Z115" s="35">
        <f>IFERROR(VLOOKUP(B115,'BESCHUT WERK 2025'!$K$13:$Q$354,7,FALSE()),0)</f>
        <v>619991.98139876151</v>
      </c>
      <c r="AA115" s="35">
        <f>IFERROR(VLOOKUP(B115,'SOCIALE INFRASTRUCTUUR 2025'!$K$13:$Q$354,7,FALSE()),0)</f>
        <v>60377.46555392904</v>
      </c>
      <c r="AC115" s="34">
        <f t="shared" si="11"/>
        <v>6876227.8522111373</v>
      </c>
      <c r="AD115" s="35">
        <f>IFERROR(VLOOKUP($B115,'WSW2025'!$R$13:$Y$334,8,FALSE()),0)</f>
        <v>6150388.2149048271</v>
      </c>
      <c r="AE115" s="35">
        <f>IFERROR(VLOOKUP(B115,'BESCHUT WERK 2025'!$K$13:$R$354,8,FALSE()),0)</f>
        <v>661388.22399873321</v>
      </c>
      <c r="AF115" s="35">
        <f>IFERROR(VLOOKUP(B115,'SOCIALE INFRASTRUCTUUR 2025'!$K$13:$R$354,8,FALSE()),0)</f>
        <v>64451.413307577379</v>
      </c>
    </row>
    <row r="116" spans="2:32">
      <c r="B116" s="32">
        <v>513</v>
      </c>
      <c r="C116" s="33" t="s">
        <v>127</v>
      </c>
      <c r="D116" s="34">
        <f t="shared" si="6"/>
        <v>10498164.945793176</v>
      </c>
      <c r="E116" s="35">
        <f>IFERROR(VLOOKUP($B116,'WSW2025'!$R$13:$T$334,3,FALSE()),0)</f>
        <v>9290345.6782432105</v>
      </c>
      <c r="F116" s="35">
        <f>IFERROR(VLOOKUP(B116,'BESCHUT WERK 2025'!$K$13:$M$354,3,FALSE()),0)</f>
        <v>1119819.9315706103</v>
      </c>
      <c r="G116" s="35">
        <f>IFERROR(VLOOKUP(B116,'SOCIALE INFRASTRUCTUUR 2025'!$K$13:$M$354,3,FALSE()),0)</f>
        <v>87999.335979355004</v>
      </c>
      <c r="H116" s="31"/>
      <c r="I116" s="34">
        <f t="shared" si="7"/>
        <v>10180088.66725705</v>
      </c>
      <c r="J116" s="35">
        <f>IFERROR(VLOOKUP($B116,'WSW2025'!$R$13:$U$334,4,FALSE()),0)</f>
        <v>8880631.0339403953</v>
      </c>
      <c r="K116" s="35">
        <f>IFERROR(VLOOKUP(B116,'BESCHUT WERK 2025'!$K$13:$N$354,4,FALSE()),0)</f>
        <v>1204227.2407899047</v>
      </c>
      <c r="L116" s="35">
        <f>IFERROR(VLOOKUP(B116,'SOCIALE INFRASTRUCTUUR 2025'!$K$13:$N$354,4,FALSE()),0)</f>
        <v>95230.392526749478</v>
      </c>
      <c r="N116" s="34">
        <f t="shared" si="8"/>
        <v>10105479.565022878</v>
      </c>
      <c r="O116" s="35">
        <f>IFERROR(VLOOKUP($B116,'WSW2025'!$R$13:$V$334,5,FALSE()),0)</f>
        <v>8714404.1363297701</v>
      </c>
      <c r="P116" s="35">
        <f>IFERROR(VLOOKUP(B116,'BESCHUT WERK 2025'!$K$13:$O$354,5,FALSE()),0)</f>
        <v>1288605.0907971479</v>
      </c>
      <c r="Q116" s="35">
        <f>IFERROR(VLOOKUP(B116,'SOCIALE INFRASTRUCTUUR 2025'!$K$13:$O$354,5,FALSE()),0)</f>
        <v>102470.33789596004</v>
      </c>
      <c r="S116" s="34">
        <f t="shared" si="9"/>
        <v>9785109.7185146809</v>
      </c>
      <c r="T116" s="35">
        <f>IFERROR(VLOOKUP($B116,'WSW2025'!$R$13:$W$334,6,FALSE()),0)</f>
        <v>8303354.9941410283</v>
      </c>
      <c r="U116" s="35">
        <f>IFERROR(VLOOKUP(B116,'BESCHUT WERK 2025'!$K$13:$P$354,6,FALSE()),0)</f>
        <v>1372035.5522866659</v>
      </c>
      <c r="V116" s="35">
        <f>IFERROR(VLOOKUP(B116,'SOCIALE INFRASTRUCTUUR 2025'!$K$13:$P$354,6,FALSE()),0)</f>
        <v>109719.17208698671</v>
      </c>
      <c r="X116" s="34">
        <f t="shared" si="10"/>
        <v>9226181.0962635782</v>
      </c>
      <c r="Y116" s="35">
        <f>IFERROR(VLOOKUP($B116,'WSW2025'!$R$13:$X$334,7,FALSE()),0)</f>
        <v>7652768.8892066386</v>
      </c>
      <c r="Z116" s="35">
        <f>IFERROR(VLOOKUP(B116,'BESCHUT WERK 2025'!$K$13:$Q$354,7,FALSE()),0)</f>
        <v>1456430.8675462031</v>
      </c>
      <c r="AA116" s="35">
        <f>IFERROR(VLOOKUP(B116,'SOCIALE INFRASTRUCTUUR 2025'!$K$13:$Q$354,7,FALSE()),0)</f>
        <v>116981.33951073753</v>
      </c>
      <c r="AC116" s="34">
        <f t="shared" si="11"/>
        <v>8794353.2179462966</v>
      </c>
      <c r="AD116" s="35">
        <f>IFERROR(VLOOKUP($B116,'WSW2025'!$R$13:$Y$334,8,FALSE()),0)</f>
        <v>7115803.309233889</v>
      </c>
      <c r="AE116" s="35">
        <f>IFERROR(VLOOKUP(B116,'BESCHUT WERK 2025'!$K$13:$R$354,8,FALSE()),0)</f>
        <v>1553675.295428976</v>
      </c>
      <c r="AF116" s="35">
        <f>IFERROR(VLOOKUP(B116,'SOCIALE INFRASTRUCTUUR 2025'!$K$13:$R$354,8,FALSE()),0)</f>
        <v>124874.61328343119</v>
      </c>
    </row>
    <row r="117" spans="2:32">
      <c r="B117" s="32">
        <v>14</v>
      </c>
      <c r="C117" s="33" t="s">
        <v>128</v>
      </c>
      <c r="D117" s="34">
        <f t="shared" si="6"/>
        <v>32151313.091607146</v>
      </c>
      <c r="E117" s="35">
        <f>IFERROR(VLOOKUP($B117,'WSW2025'!$R$13:$T$334,3,FALSE()),0)</f>
        <v>29558912.242749702</v>
      </c>
      <c r="F117" s="35">
        <f>IFERROR(VLOOKUP(B117,'BESCHUT WERK 2025'!$K$13:$M$354,3,FALSE()),0)</f>
        <v>2307336.7859565811</v>
      </c>
      <c r="G117" s="35">
        <f>IFERROR(VLOOKUP(B117,'SOCIALE INFRASTRUCTUUR 2025'!$K$13:$M$354,3,FALSE()),0)</f>
        <v>285064.06290086475</v>
      </c>
      <c r="H117" s="31"/>
      <c r="I117" s="34">
        <f t="shared" si="7"/>
        <v>30689520.391053203</v>
      </c>
      <c r="J117" s="35">
        <f>IFERROR(VLOOKUP($B117,'WSW2025'!$R$13:$U$334,4,FALSE()),0)</f>
        <v>27899778.011334985</v>
      </c>
      <c r="K117" s="35">
        <f>IFERROR(VLOOKUP(B117,'BESCHUT WERK 2025'!$K$13:$N$354,4,FALSE()),0)</f>
        <v>2481254.1132648429</v>
      </c>
      <c r="L117" s="35">
        <f>IFERROR(VLOOKUP(B117,'SOCIALE INFRASTRUCTUUR 2025'!$K$13:$N$354,4,FALSE()),0)</f>
        <v>308488.26645337517</v>
      </c>
      <c r="N117" s="34">
        <f t="shared" si="8"/>
        <v>29568113.910323739</v>
      </c>
      <c r="O117" s="35">
        <f>IFERROR(VLOOKUP($B117,'WSW2025'!$R$13:$V$334,5,FALSE()),0)</f>
        <v>26581061.904728584</v>
      </c>
      <c r="P117" s="35">
        <f>IFERROR(VLOOKUP(B117,'BESCHUT WERK 2025'!$K$13:$O$354,5,FALSE()),0)</f>
        <v>2655110.7412394788</v>
      </c>
      <c r="Q117" s="35">
        <f>IFERROR(VLOOKUP(B117,'SOCIALE INFRASTRUCTUUR 2025'!$K$13:$O$354,5,FALSE()),0)</f>
        <v>331941.26435567357</v>
      </c>
      <c r="S117" s="34">
        <f t="shared" si="9"/>
        <v>28428043.830573596</v>
      </c>
      <c r="T117" s="35">
        <f>IFERROR(VLOOKUP($B117,'WSW2025'!$R$13:$W$334,6,FALSE()),0)</f>
        <v>25245605.45464468</v>
      </c>
      <c r="U117" s="35">
        <f>IFERROR(VLOOKUP(B117,'BESCHUT WERK 2025'!$K$13:$P$354,6,FALSE()),0)</f>
        <v>2827015.3193211569</v>
      </c>
      <c r="V117" s="35">
        <f>IFERROR(VLOOKUP(B117,'SOCIALE INFRASTRUCTUUR 2025'!$K$13:$P$354,6,FALSE()),0)</f>
        <v>355423.05660775997</v>
      </c>
      <c r="X117" s="34">
        <f t="shared" si="10"/>
        <v>26888529.108421158</v>
      </c>
      <c r="Y117" s="35">
        <f>IFERROR(VLOOKUP($B117,'WSW2025'!$R$13:$X$334,7,FALSE()),0)</f>
        <v>23508673.134402379</v>
      </c>
      <c r="Z117" s="35">
        <f>IFERROR(VLOOKUP(B117,'BESCHUT WERK 2025'!$K$13:$Q$354,7,FALSE()),0)</f>
        <v>3000907.9336342514</v>
      </c>
      <c r="AA117" s="35">
        <f>IFERROR(VLOOKUP(B117,'SOCIALE INFRASTRUCTUUR 2025'!$K$13:$Q$354,7,FALSE()),0)</f>
        <v>378948.04038452829</v>
      </c>
      <c r="AC117" s="34">
        <f t="shared" si="11"/>
        <v>26022564.769763406</v>
      </c>
      <c r="AD117" s="35">
        <f>IFERROR(VLOOKUP($B117,'WSW2025'!$R$13:$Y$334,8,FALSE()),0)</f>
        <v>22416771.801021811</v>
      </c>
      <c r="AE117" s="35">
        <f>IFERROR(VLOOKUP(B117,'BESCHUT WERK 2025'!$K$13:$R$354,8,FALSE()),0)</f>
        <v>3201275.5457453546</v>
      </c>
      <c r="AF117" s="35">
        <f>IFERROR(VLOOKUP(B117,'SOCIALE INFRASTRUCTUUR 2025'!$K$13:$R$354,8,FALSE()),0)</f>
        <v>404517.42299624224</v>
      </c>
    </row>
    <row r="118" spans="2:32">
      <c r="B118" s="32">
        <v>1729</v>
      </c>
      <c r="C118" s="33" t="s">
        <v>129</v>
      </c>
      <c r="D118" s="34">
        <f t="shared" si="6"/>
        <v>1996377.9454896371</v>
      </c>
      <c r="E118" s="35">
        <f>IFERROR(VLOOKUP($B118,'WSW2025'!$R$13:$T$334,3,FALSE()),0)</f>
        <v>1945234.511527502</v>
      </c>
      <c r="F118" s="35">
        <f>IFERROR(VLOOKUP(B118,'BESCHUT WERK 2025'!$K$13:$M$354,3,FALSE()),0)</f>
        <v>39489.87164228849</v>
      </c>
      <c r="G118" s="35">
        <f>IFERROR(VLOOKUP(B118,'SOCIALE INFRASTRUCTUUR 2025'!$K$13:$M$354,3,FALSE()),0)</f>
        <v>11653.562319846673</v>
      </c>
      <c r="H118" s="31"/>
      <c r="I118" s="34">
        <f t="shared" si="7"/>
        <v>1915367.1753397216</v>
      </c>
      <c r="J118" s="35">
        <f>IFERROR(VLOOKUP($B118,'WSW2025'!$R$13:$U$334,4,FALSE()),0)</f>
        <v>1860289.5679766168</v>
      </c>
      <c r="K118" s="35">
        <f>IFERROR(VLOOKUP(B118,'BESCHUT WERK 2025'!$K$13:$N$354,4,FALSE()),0)</f>
        <v>42466.451816268687</v>
      </c>
      <c r="L118" s="35">
        <f>IFERROR(VLOOKUP(B118,'SOCIALE INFRASTRUCTUUR 2025'!$K$13:$N$354,4,FALSE()),0)</f>
        <v>12611.155546836093</v>
      </c>
      <c r="N118" s="34">
        <f t="shared" si="8"/>
        <v>1747376.15139001</v>
      </c>
      <c r="O118" s="35">
        <f>IFERROR(VLOOKUP($B118,'WSW2025'!$R$13:$V$334,5,FALSE()),0)</f>
        <v>1688364.2323623297</v>
      </c>
      <c r="P118" s="35">
        <f>IFERROR(VLOOKUP(B118,'BESCHUT WERK 2025'!$K$13:$O$354,5,FALSE()),0)</f>
        <v>45441.993126347741</v>
      </c>
      <c r="Q118" s="35">
        <f>IFERROR(VLOOKUP(B118,'SOCIALE INFRASTRUCTUUR 2025'!$K$13:$O$354,5,FALSE()),0)</f>
        <v>13569.92590133257</v>
      </c>
      <c r="S118" s="34">
        <f t="shared" si="9"/>
        <v>1675199.0931668242</v>
      </c>
      <c r="T118" s="35">
        <f>IFERROR(VLOOKUP($B118,'WSW2025'!$R$13:$W$334,6,FALSE()),0)</f>
        <v>1612285.0945139332</v>
      </c>
      <c r="U118" s="35">
        <f>IFERROR(VLOOKUP(B118,'BESCHUT WERK 2025'!$K$13:$P$354,6,FALSE()),0)</f>
        <v>48384.125269554919</v>
      </c>
      <c r="V118" s="35">
        <f>IFERROR(VLOOKUP(B118,'SOCIALE INFRASTRUCTUUR 2025'!$K$13:$P$354,6,FALSE()),0)</f>
        <v>14529.873383336102</v>
      </c>
      <c r="X118" s="34">
        <f t="shared" si="10"/>
        <v>1525119.9779354015</v>
      </c>
      <c r="Y118" s="35">
        <f>IFERROR(VLOOKUP($B118,'WSW2025'!$R$13:$X$334,7,FALSE()),0)</f>
        <v>1458268.1088960636</v>
      </c>
      <c r="Z118" s="35">
        <f>IFERROR(VLOOKUP(B118,'BESCHUT WERK 2025'!$K$13:$Q$354,7,FALSE()),0)</f>
        <v>51360.282482737566</v>
      </c>
      <c r="AA118" s="35">
        <f>IFERROR(VLOOKUP(B118,'SOCIALE INFRASTRUCTUUR 2025'!$K$13:$Q$354,7,FALSE()),0)</f>
        <v>15491.586556600216</v>
      </c>
      <c r="AC118" s="34">
        <f t="shared" si="11"/>
        <v>1451788.5380589147</v>
      </c>
      <c r="AD118" s="35">
        <f>IFERROR(VLOOKUP($B118,'WSW2025'!$R$13:$Y$334,8,FALSE()),0)</f>
        <v>1380462.1052584029</v>
      </c>
      <c r="AE118" s="35">
        <f>IFERROR(VLOOKUP(B118,'BESCHUT WERK 2025'!$K$13:$R$354,8,FALSE()),0)</f>
        <v>54789.557017646475</v>
      </c>
      <c r="AF118" s="35">
        <f>IFERROR(VLOOKUP(B118,'SOCIALE INFRASTRUCTUUR 2025'!$K$13:$R$354,8,FALSE()),0)</f>
        <v>16536.875782865252</v>
      </c>
    </row>
    <row r="119" spans="2:32">
      <c r="B119" s="32">
        <v>158</v>
      </c>
      <c r="C119" s="33" t="s">
        <v>130</v>
      </c>
      <c r="D119" s="34">
        <f t="shared" si="6"/>
        <v>2538304.4701106315</v>
      </c>
      <c r="E119" s="35">
        <f>IFERROR(VLOOKUP($B119,'WSW2025'!$R$13:$T$334,3,FALSE()),0)</f>
        <v>2362081.6505558905</v>
      </c>
      <c r="F119" s="35">
        <f>IFERROR(VLOOKUP(B119,'BESCHUT WERK 2025'!$K$13:$M$354,3,FALSE()),0)</f>
        <v>152318.07633454259</v>
      </c>
      <c r="G119" s="35">
        <f>IFERROR(VLOOKUP(B119,'SOCIALE INFRASTRUCTUUR 2025'!$K$13:$M$354,3,FALSE()),0)</f>
        <v>23904.743220198303</v>
      </c>
      <c r="H119" s="31"/>
      <c r="I119" s="34">
        <f t="shared" si="7"/>
        <v>2469179.1816391731</v>
      </c>
      <c r="J119" s="35">
        <f>IFERROR(VLOOKUP($B119,'WSW2025'!$R$13:$U$334,4,FALSE()),0)</f>
        <v>2279510.9733286994</v>
      </c>
      <c r="K119" s="35">
        <f>IFERROR(VLOOKUP(B119,'BESCHUT WERK 2025'!$K$13:$N$354,4,FALSE()),0)</f>
        <v>163799.17129132294</v>
      </c>
      <c r="L119" s="35">
        <f>IFERROR(VLOOKUP(B119,'SOCIALE INFRASTRUCTUUR 2025'!$K$13:$N$354,4,FALSE()),0)</f>
        <v>25869.037019150961</v>
      </c>
      <c r="N119" s="34">
        <f t="shared" si="8"/>
        <v>2329950.4581049378</v>
      </c>
      <c r="O119" s="35">
        <f>IFERROR(VLOOKUP($B119,'WSW2025'!$R$13:$V$334,5,FALSE()),0)</f>
        <v>2126838.453464679</v>
      </c>
      <c r="P119" s="35">
        <f>IFERROR(VLOOKUP(B119,'BESCHUT WERK 2025'!$K$13:$O$354,5,FALSE()),0)</f>
        <v>175276.2592016281</v>
      </c>
      <c r="Q119" s="35">
        <f>IFERROR(VLOOKUP(B119,'SOCIALE INFRASTRUCTUUR 2025'!$K$13:$O$354,5,FALSE()),0)</f>
        <v>27835.745438630911</v>
      </c>
      <c r="S119" s="34">
        <f t="shared" si="9"/>
        <v>2177791.510122661</v>
      </c>
      <c r="T119" s="35">
        <f>IFERROR(VLOOKUP($B119,'WSW2025'!$R$13:$W$334,6,FALSE()),0)</f>
        <v>1961362.1584614534</v>
      </c>
      <c r="U119" s="35">
        <f>IFERROR(VLOOKUP(B119,'BESCHUT WERK 2025'!$K$13:$P$354,6,FALSE()),0)</f>
        <v>186624.48318256956</v>
      </c>
      <c r="V119" s="35">
        <f>IFERROR(VLOOKUP(B119,'SOCIALE INFRASTRUCTUUR 2025'!$K$13:$P$354,6,FALSE()),0)</f>
        <v>29804.868478638156</v>
      </c>
      <c r="X119" s="34">
        <f t="shared" si="10"/>
        <v>2088220.4115956342</v>
      </c>
      <c r="Y119" s="35">
        <f>IFERROR(VLOOKUP($B119,'WSW2025'!$R$13:$X$334,7,FALSE()),0)</f>
        <v>1858338.8514270657</v>
      </c>
      <c r="Z119" s="35">
        <f>IFERROR(VLOOKUP(B119,'BESCHUT WERK 2025'!$K$13:$Q$354,7,FALSE()),0)</f>
        <v>198103.94671913213</v>
      </c>
      <c r="AA119" s="35">
        <f>IFERROR(VLOOKUP(B119,'SOCIALE INFRASTRUCTUUR 2025'!$K$13:$Q$354,7,FALSE()),0)</f>
        <v>31777.61344943634</v>
      </c>
      <c r="AC119" s="34">
        <f t="shared" si="11"/>
        <v>1964825.681463816</v>
      </c>
      <c r="AD119" s="35">
        <f>IFERROR(VLOOKUP($B119,'WSW2025'!$R$13:$Y$334,8,FALSE()),0)</f>
        <v>1719572.7364895062</v>
      </c>
      <c r="AE119" s="35">
        <f>IFERROR(VLOOKUP(B119,'BESCHUT WERK 2025'!$K$13:$R$354,8,FALSE()),0)</f>
        <v>211331.14849663741</v>
      </c>
      <c r="AF119" s="35">
        <f>IFERROR(VLOOKUP(B119,'SOCIALE INFRASTRUCTUUR 2025'!$K$13:$R$354,8,FALSE()),0)</f>
        <v>33921.796477672309</v>
      </c>
    </row>
    <row r="120" spans="2:32">
      <c r="B120" s="32">
        <v>392</v>
      </c>
      <c r="C120" s="33" t="s">
        <v>131</v>
      </c>
      <c r="D120" s="34">
        <f t="shared" si="6"/>
        <v>17967540.12079151</v>
      </c>
      <c r="E120" s="35">
        <f>IFERROR(VLOOKUP($B120,'WSW2025'!$R$13:$T$334,3,FALSE()),0)</f>
        <v>16600589.65217586</v>
      </c>
      <c r="F120" s="35">
        <f>IFERROR(VLOOKUP(B120,'BESCHUT WERK 2025'!$K$13:$M$354,3,FALSE()),0)</f>
        <v>1258034.4823186197</v>
      </c>
      <c r="G120" s="35">
        <f>IFERROR(VLOOKUP(B120,'SOCIALE INFRASTRUCTUUR 2025'!$K$13:$M$354,3,FALSE()),0)</f>
        <v>108915.9862970285</v>
      </c>
      <c r="H120" s="31"/>
      <c r="I120" s="34">
        <f t="shared" si="7"/>
        <v>17245734.733748522</v>
      </c>
      <c r="J120" s="35">
        <f>IFERROR(VLOOKUP($B120,'WSW2025'!$R$13:$U$334,4,FALSE()),0)</f>
        <v>15775009.111683171</v>
      </c>
      <c r="K120" s="35">
        <f>IFERROR(VLOOKUP(B120,'BESCHUT WERK 2025'!$K$13:$N$354,4,FALSE()),0)</f>
        <v>1352859.8221468434</v>
      </c>
      <c r="L120" s="35">
        <f>IFERROR(VLOOKUP(B120,'SOCIALE INFRASTRUCTUUR 2025'!$K$13:$N$354,4,FALSE()),0)</f>
        <v>117865.79991850656</v>
      </c>
      <c r="N120" s="34">
        <f t="shared" si="8"/>
        <v>16417966.666329693</v>
      </c>
      <c r="O120" s="35">
        <f>IFERROR(VLOOKUP($B120,'WSW2025'!$R$13:$V$334,5,FALSE()),0)</f>
        <v>14843487.984435566</v>
      </c>
      <c r="P120" s="35">
        <f>IFERROR(VLOOKUP(B120,'BESCHUT WERK 2025'!$K$13:$O$354,5,FALSE()),0)</f>
        <v>1447652.0667393652</v>
      </c>
      <c r="Q120" s="35">
        <f>IFERROR(VLOOKUP(B120,'SOCIALE INFRASTRUCTUUR 2025'!$K$13:$O$354,5,FALSE()),0)</f>
        <v>126826.61515476208</v>
      </c>
      <c r="S120" s="34">
        <f t="shared" si="9"/>
        <v>15683600.198169863</v>
      </c>
      <c r="T120" s="35">
        <f>IFERROR(VLOOKUP($B120,'WSW2025'!$R$13:$W$334,6,FALSE()),0)</f>
        <v>14006421.775433961</v>
      </c>
      <c r="U120" s="35">
        <f>IFERROR(VLOOKUP(B120,'BESCHUT WERK 2025'!$K$13:$P$354,6,FALSE()),0)</f>
        <v>1541379.9907301075</v>
      </c>
      <c r="V120" s="35">
        <f>IFERROR(VLOOKUP(B120,'SOCIALE INFRASTRUCTUUR 2025'!$K$13:$P$354,6,FALSE()),0)</f>
        <v>135798.4320057951</v>
      </c>
      <c r="X120" s="34">
        <f t="shared" si="10"/>
        <v>14862004.127193995</v>
      </c>
      <c r="Y120" s="35">
        <f>IFERROR(VLOOKUP($B120,'WSW2025'!$R$13:$X$334,7,FALSE()),0)</f>
        <v>13081025.519679217</v>
      </c>
      <c r="Z120" s="35">
        <f>IFERROR(VLOOKUP(B120,'BESCHUT WERK 2025'!$K$13:$Q$354,7,FALSE()),0)</f>
        <v>1636191.8562357835</v>
      </c>
      <c r="AA120" s="35">
        <f>IFERROR(VLOOKUP(B120,'SOCIALE INFRASTRUCTUUR 2025'!$K$13:$Q$354,7,FALSE()),0)</f>
        <v>144786.75127899431</v>
      </c>
      <c r="AC120" s="34">
        <f t="shared" si="11"/>
        <v>14354259.470489392</v>
      </c>
      <c r="AD120" s="35">
        <f>IFERROR(VLOOKUP($B120,'WSW2025'!$R$13:$Y$334,8,FALSE()),0)</f>
        <v>12454264.540297259</v>
      </c>
      <c r="AE120" s="35">
        <f>IFERROR(VLOOKUP(B120,'BESCHUT WERK 2025'!$K$13:$R$354,8,FALSE()),0)</f>
        <v>1745438.7449907374</v>
      </c>
      <c r="AF120" s="35">
        <f>IFERROR(VLOOKUP(B120,'SOCIALE INFRASTRUCTUUR 2025'!$K$13:$R$354,8,FALSE()),0)</f>
        <v>154556.18520139446</v>
      </c>
    </row>
    <row r="121" spans="2:32">
      <c r="B121" s="32">
        <v>394</v>
      </c>
      <c r="C121" s="33" t="s">
        <v>132</v>
      </c>
      <c r="D121" s="34">
        <f t="shared" si="6"/>
        <v>6544119.645993405</v>
      </c>
      <c r="E121" s="35">
        <f>IFERROR(VLOOKUP($B121,'WSW2025'!$R$13:$T$334,3,FALSE()),0)</f>
        <v>5780369.8416860234</v>
      </c>
      <c r="F121" s="35">
        <f>IFERROR(VLOOKUP(B121,'BESCHUT WERK 2025'!$K$13:$M$354,3,FALSE()),0)</f>
        <v>657224.2923323724</v>
      </c>
      <c r="G121" s="35">
        <f>IFERROR(VLOOKUP(B121,'SOCIALE INFRASTRUCTUUR 2025'!$K$13:$M$354,3,FALSE()),0)</f>
        <v>106525.51197500869</v>
      </c>
      <c r="H121" s="31"/>
      <c r="I121" s="34">
        <f t="shared" si="7"/>
        <v>6280780.5650771987</v>
      </c>
      <c r="J121" s="35">
        <f>IFERROR(VLOOKUP($B121,'WSW2025'!$R$13:$U$334,4,FALSE()),0)</f>
        <v>5458738.5779184224</v>
      </c>
      <c r="K121" s="35">
        <f>IFERROR(VLOOKUP(B121,'BESCHUT WERK 2025'!$K$13:$N$354,4,FALSE()),0)</f>
        <v>706763.09094218479</v>
      </c>
      <c r="L121" s="35">
        <f>IFERROR(VLOOKUP(B121,'SOCIALE INFRASTRUCTUUR 2025'!$K$13:$N$354,4,FALSE()),0)</f>
        <v>115278.89621659147</v>
      </c>
      <c r="N121" s="34">
        <f t="shared" si="8"/>
        <v>6305125.1635344718</v>
      </c>
      <c r="O121" s="35">
        <f>IFERROR(VLOOKUP($B121,'WSW2025'!$R$13:$V$334,5,FALSE()),0)</f>
        <v>5424797.5230350709</v>
      </c>
      <c r="P121" s="35">
        <f>IFERROR(VLOOKUP(B121,'BESCHUT WERK 2025'!$K$13:$O$354,5,FALSE()),0)</f>
        <v>756284.59988850169</v>
      </c>
      <c r="Q121" s="35">
        <f>IFERROR(VLOOKUP(B121,'SOCIALE INFRASTRUCTUUR 2025'!$K$13:$O$354,5,FALSE()),0)</f>
        <v>124043.040610899</v>
      </c>
      <c r="S121" s="34">
        <f t="shared" si="9"/>
        <v>6190561.7810119344</v>
      </c>
      <c r="T121" s="35">
        <f>IFERROR(VLOOKUP($B121,'WSW2025'!$R$13:$W$334,6,FALSE()),0)</f>
        <v>5252493.7510106973</v>
      </c>
      <c r="U121" s="35">
        <f>IFERROR(VLOOKUP(B121,'BESCHUT WERK 2025'!$K$13:$P$354,6,FALSE()),0)</f>
        <v>805250.0848433061</v>
      </c>
      <c r="V121" s="35">
        <f>IFERROR(VLOOKUP(B121,'SOCIALE INFRASTRUCTUUR 2025'!$K$13:$P$354,6,FALSE()),0)</f>
        <v>132817.94515793127</v>
      </c>
      <c r="X121" s="34">
        <f t="shared" si="10"/>
        <v>6019619.3371449485</v>
      </c>
      <c r="Y121" s="35">
        <f>IFERROR(VLOOKUP($B121,'WSW2025'!$R$13:$X$334,7,FALSE()),0)</f>
        <v>5023228.5030339081</v>
      </c>
      <c r="Z121" s="35">
        <f>IFERROR(VLOOKUP(B121,'BESCHUT WERK 2025'!$K$13:$Q$354,7,FALSE()),0)</f>
        <v>854781.84417698986</v>
      </c>
      <c r="AA121" s="35">
        <f>IFERROR(VLOOKUP(B121,'SOCIALE INFRASTRUCTUUR 2025'!$K$13:$Q$354,7,FALSE()),0)</f>
        <v>141608.98993405068</v>
      </c>
      <c r="AC121" s="34">
        <f t="shared" si="11"/>
        <v>5714405.7311296435</v>
      </c>
      <c r="AD121" s="35">
        <f>IFERROR(VLOOKUP($B121,'WSW2025'!$R$13:$Y$334,8,FALSE()),0)</f>
        <v>4651386.9552109009</v>
      </c>
      <c r="AE121" s="35">
        <f>IFERROR(VLOOKUP(B121,'BESCHUT WERK 2025'!$K$13:$R$354,8,FALSE()),0)</f>
        <v>911854.77036511491</v>
      </c>
      <c r="AF121" s="35">
        <f>IFERROR(VLOOKUP(B121,'SOCIALE INFRASTRUCTUUR 2025'!$K$13:$R$354,8,FALSE()),0)</f>
        <v>151164.00555362721</v>
      </c>
    </row>
    <row r="122" spans="2:32">
      <c r="B122" s="32">
        <v>1655</v>
      </c>
      <c r="C122" s="33" t="s">
        <v>133</v>
      </c>
      <c r="D122" s="34">
        <f t="shared" si="6"/>
        <v>6042665.308310817</v>
      </c>
      <c r="E122" s="35">
        <f>IFERROR(VLOOKUP($B122,'WSW2025'!$R$13:$T$334,3,FALSE()),0)</f>
        <v>5764000.6766622914</v>
      </c>
      <c r="F122" s="35">
        <f>IFERROR(VLOOKUP(B122,'BESCHUT WERK 2025'!$K$13:$M$354,3,FALSE()),0)</f>
        <v>253863.46055757001</v>
      </c>
      <c r="G122" s="35">
        <f>IFERROR(VLOOKUP(B122,'SOCIALE INFRASTRUCTUUR 2025'!$K$13:$M$354,3,FALSE()),0)</f>
        <v>24801.171090955741</v>
      </c>
      <c r="H122" s="31"/>
      <c r="I122" s="34">
        <f t="shared" si="7"/>
        <v>5722115.4149535224</v>
      </c>
      <c r="J122" s="35">
        <f>IFERROR(VLOOKUP($B122,'WSW2025'!$R$13:$U$334,4,FALSE()),0)</f>
        <v>5422277.6702272836</v>
      </c>
      <c r="K122" s="35">
        <f>IFERROR(VLOOKUP(B122,'BESCHUT WERK 2025'!$K$13:$N$354,4,FALSE()),0)</f>
        <v>272998.61881886947</v>
      </c>
      <c r="L122" s="35">
        <f>IFERROR(VLOOKUP(B122,'SOCIALE INFRASTRUCTUUR 2025'!$K$13:$N$354,4,FALSE()),0)</f>
        <v>26839.125907369122</v>
      </c>
      <c r="N122" s="34">
        <f t="shared" si="8"/>
        <v>5439788.8645376656</v>
      </c>
      <c r="O122" s="35">
        <f>IFERROR(VLOOKUP($B122,'WSW2025'!$R$13:$V$334,5,FALSE()),0)</f>
        <v>5118782.179975708</v>
      </c>
      <c r="P122" s="35">
        <f>IFERROR(VLOOKUP(B122,'BESCHUT WERK 2025'!$K$13:$O$354,5,FALSE()),0)</f>
        <v>292127.09866937849</v>
      </c>
      <c r="Q122" s="35">
        <f>IFERROR(VLOOKUP(B122,'SOCIALE INFRASTRUCTUUR 2025'!$K$13:$O$354,5,FALSE()),0)</f>
        <v>28879.585892579573</v>
      </c>
      <c r="S122" s="34">
        <f t="shared" si="9"/>
        <v>5339325.1689793784</v>
      </c>
      <c r="T122" s="35">
        <f>IFERROR(VLOOKUP($B122,'WSW2025'!$R$13:$W$334,6,FALSE()),0)</f>
        <v>4997361.8126285085</v>
      </c>
      <c r="U122" s="35">
        <f>IFERROR(VLOOKUP(B122,'BESCHUT WERK 2025'!$K$13:$P$354,6,FALSE()),0)</f>
        <v>311040.805304282</v>
      </c>
      <c r="V122" s="35">
        <f>IFERROR(VLOOKUP(B122,'SOCIALE INFRASTRUCTUUR 2025'!$K$13:$P$354,6,FALSE()),0)</f>
        <v>30922.551046587087</v>
      </c>
      <c r="X122" s="34">
        <f t="shared" si="10"/>
        <v>5059604.2501714528</v>
      </c>
      <c r="Y122" s="35">
        <f>IFERROR(VLOOKUP($B122,'WSW2025'!$R$13:$X$334,7,FALSE()),0)</f>
        <v>4696461.7316857781</v>
      </c>
      <c r="Z122" s="35">
        <f>IFERROR(VLOOKUP(B122,'BESCHUT WERK 2025'!$K$13:$Q$354,7,FALSE()),0)</f>
        <v>330173.24453188502</v>
      </c>
      <c r="AA122" s="35">
        <f>IFERROR(VLOOKUP(B122,'SOCIALE INFRASTRUCTUUR 2025'!$K$13:$Q$354,7,FALSE()),0)</f>
        <v>32969.273953790202</v>
      </c>
      <c r="AC122" s="34">
        <f t="shared" si="11"/>
        <v>4750747.2042945391</v>
      </c>
      <c r="AD122" s="35">
        <f>IFERROR(VLOOKUP($B122,'WSW2025'!$R$13:$Y$334,8,FALSE()),0)</f>
        <v>4363334.7596212272</v>
      </c>
      <c r="AE122" s="35">
        <f>IFERROR(VLOOKUP(B122,'BESCHUT WERK 2025'!$K$13:$R$354,8,FALSE()),0)</f>
        <v>352218.58082772704</v>
      </c>
      <c r="AF122" s="35">
        <f>IFERROR(VLOOKUP(B122,'SOCIALE INFRASTRUCTUUR 2025'!$K$13:$R$354,8,FALSE()),0)</f>
        <v>35193.863845585023</v>
      </c>
    </row>
    <row r="123" spans="2:32">
      <c r="B123" s="32">
        <v>160</v>
      </c>
      <c r="C123" s="33" t="s">
        <v>134</v>
      </c>
      <c r="D123" s="34">
        <f t="shared" si="6"/>
        <v>10164912.955575015</v>
      </c>
      <c r="E123" s="35">
        <f>IFERROR(VLOOKUP($B123,'WSW2025'!$R$13:$T$334,3,FALSE()),0)</f>
        <v>9599892.1228161585</v>
      </c>
      <c r="F123" s="35">
        <f>IFERROR(VLOOKUP(B123,'BESCHUT WERK 2025'!$K$13:$M$354,3,FALSE()),0)</f>
        <v>496444.10064591235</v>
      </c>
      <c r="G123" s="35">
        <f>IFERROR(VLOOKUP(B123,'SOCIALE INFRASTRUCTUUR 2025'!$K$13:$M$354,3,FALSE()),0)</f>
        <v>68576.732112943879</v>
      </c>
      <c r="H123" s="31"/>
      <c r="I123" s="34">
        <f t="shared" si="7"/>
        <v>10083028.022564592</v>
      </c>
      <c r="J123" s="35">
        <f>IFERROR(VLOOKUP($B123,'WSW2025'!$R$13:$U$334,4,FALSE()),0)</f>
        <v>9474952.2569256704</v>
      </c>
      <c r="K123" s="35">
        <f>IFERROR(VLOOKUP(B123,'BESCHUT WERK 2025'!$K$13:$N$354,4,FALSE()),0)</f>
        <v>533863.9656902334</v>
      </c>
      <c r="L123" s="35">
        <f>IFERROR(VLOOKUP(B123,'SOCIALE INFRASTRUCTUUR 2025'!$K$13:$N$354,4,FALSE()),0)</f>
        <v>74211.79994868931</v>
      </c>
      <c r="N123" s="34">
        <f t="shared" si="8"/>
        <v>9649649.5728566423</v>
      </c>
      <c r="O123" s="35">
        <f>IFERROR(VLOOKUP($B123,'WSW2025'!$R$13:$V$334,5,FALSE()),0)</f>
        <v>8998525.0073983409</v>
      </c>
      <c r="P123" s="35">
        <f>IFERROR(VLOOKUP(B123,'BESCHUT WERK 2025'!$K$13:$O$354,5,FALSE()),0)</f>
        <v>571270.77073122945</v>
      </c>
      <c r="Q123" s="35">
        <f>IFERROR(VLOOKUP(B123,'SOCIALE INFRASTRUCTUUR 2025'!$K$13:$O$354,5,FALSE()),0)</f>
        <v>79853.794727072425</v>
      </c>
      <c r="S123" s="34">
        <f t="shared" si="9"/>
        <v>9182414.2342164274</v>
      </c>
      <c r="T123" s="35">
        <f>IFERROR(VLOOKUP($B123,'WSW2025'!$R$13:$W$334,6,FALSE()),0)</f>
        <v>8488653.9429510739</v>
      </c>
      <c r="U123" s="35">
        <f>IFERROR(VLOOKUP(B123,'BESCHUT WERK 2025'!$K$13:$P$354,6,FALSE()),0)</f>
        <v>608257.57481726166</v>
      </c>
      <c r="V123" s="35">
        <f>IFERROR(VLOOKUP(B123,'SOCIALE INFRASTRUCTUUR 2025'!$K$13:$P$354,6,FALSE()),0)</f>
        <v>85502.716448093197</v>
      </c>
      <c r="X123" s="34">
        <f t="shared" si="10"/>
        <v>8906205.1823209431</v>
      </c>
      <c r="Y123" s="35">
        <f>IFERROR(VLOOKUP($B123,'WSW2025'!$R$13:$X$334,7,FALSE()),0)</f>
        <v>8169371.0310977427</v>
      </c>
      <c r="Z123" s="35">
        <f>IFERROR(VLOOKUP(B123,'BESCHUT WERK 2025'!$K$13:$Q$354,7,FALSE()),0)</f>
        <v>645672.12264013034</v>
      </c>
      <c r="AA123" s="35">
        <f>IFERROR(VLOOKUP(B123,'SOCIALE INFRASTRUCTUUR 2025'!$K$13:$Q$354,7,FALSE()),0)</f>
        <v>91162.028583070496</v>
      </c>
      <c r="AC123" s="34">
        <f t="shared" si="11"/>
        <v>8594450.0957515761</v>
      </c>
      <c r="AD123" s="35">
        <f>IFERROR(VLOOKUP($B123,'WSW2025'!$R$13:$Y$334,8,FALSE()),0)</f>
        <v>7808353.9395986991</v>
      </c>
      <c r="AE123" s="35">
        <f>IFERROR(VLOOKUP(B123,'BESCHUT WERK 2025'!$K$13:$R$354,8,FALSE()),0)</f>
        <v>688783.00250755623</v>
      </c>
      <c r="AF123" s="35">
        <f>IFERROR(VLOOKUP(B123,'SOCIALE INFRASTRUCTUUR 2025'!$K$13:$R$354,8,FALSE()),0)</f>
        <v>97313.153645322425</v>
      </c>
    </row>
    <row r="124" spans="2:32">
      <c r="B124" s="32">
        <v>243</v>
      </c>
      <c r="C124" s="33" t="s">
        <v>135</v>
      </c>
      <c r="D124" s="34">
        <f t="shared" si="6"/>
        <v>5580364.9145373125</v>
      </c>
      <c r="E124" s="35">
        <f>IFERROR(VLOOKUP($B124,'WSW2025'!$R$13:$T$334,3,FALSE()),0)</f>
        <v>5147296.0810468672</v>
      </c>
      <c r="F124" s="35">
        <f>IFERROR(VLOOKUP(B124,'BESCHUT WERK 2025'!$K$13:$M$354,3,FALSE()),0)</f>
        <v>383615.89595366013</v>
      </c>
      <c r="G124" s="35">
        <f>IFERROR(VLOOKUP(B124,'SOCIALE INFRASTRUCTUUR 2025'!$K$13:$M$354,3,FALSE()),0)</f>
        <v>49452.937536785241</v>
      </c>
      <c r="H124" s="31"/>
      <c r="I124" s="34">
        <f t="shared" si="7"/>
        <v>5456319.1794441594</v>
      </c>
      <c r="J124" s="35">
        <f>IFERROR(VLOOKUP($B124,'WSW2025'!$R$13:$U$334,4,FALSE()),0)</f>
        <v>4990271.3628956098</v>
      </c>
      <c r="K124" s="35">
        <f>IFERROR(VLOOKUP(B124,'BESCHUT WERK 2025'!$K$13:$N$354,4,FALSE()),0)</f>
        <v>412531.24621518131</v>
      </c>
      <c r="L124" s="35">
        <f>IFERROR(VLOOKUP(B124,'SOCIALE INFRASTRUCTUUR 2025'!$K$13:$N$354,4,FALSE()),0)</f>
        <v>53516.570333368552</v>
      </c>
      <c r="N124" s="34">
        <f t="shared" si="8"/>
        <v>5255940.5041076439</v>
      </c>
      <c r="O124" s="35">
        <f>IFERROR(VLOOKUP($B124,'WSW2025'!$R$13:$V$334,5,FALSE()),0)</f>
        <v>4756918.8010755265</v>
      </c>
      <c r="P124" s="35">
        <f>IFERROR(VLOOKUP(B124,'BESCHUT WERK 2025'!$K$13:$O$354,5,FALSE()),0)</f>
        <v>441436.50465594965</v>
      </c>
      <c r="Q124" s="35">
        <f>IFERROR(VLOOKUP(B124,'SOCIALE INFRASTRUCTUUR 2025'!$K$13:$O$354,5,FALSE()),0)</f>
        <v>57585.198376167697</v>
      </c>
      <c r="S124" s="34">
        <f t="shared" si="9"/>
        <v>5097432.1343772803</v>
      </c>
      <c r="T124" s="35">
        <f>IFERROR(VLOOKUP($B124,'WSW2025'!$R$13:$W$334,6,FALSE()),0)</f>
        <v>4565756.0958078485</v>
      </c>
      <c r="U124" s="35">
        <f>IFERROR(VLOOKUP(B124,'BESCHUT WERK 2025'!$K$13:$P$354,6,FALSE()),0)</f>
        <v>470017.21690424858</v>
      </c>
      <c r="V124" s="35">
        <f>IFERROR(VLOOKUP(B124,'SOCIALE INFRASTRUCTUUR 2025'!$K$13:$P$354,6,FALSE()),0)</f>
        <v>61658.821665182688</v>
      </c>
      <c r="X124" s="34">
        <f t="shared" si="10"/>
        <v>4868626.653018726</v>
      </c>
      <c r="Y124" s="35">
        <f>IFERROR(VLOOKUP($B124,'WSW2025'!$R$13:$X$334,7,FALSE()),0)</f>
        <v>4303958.2567914668</v>
      </c>
      <c r="Z124" s="35">
        <f>IFERROR(VLOOKUP(B124,'BESCHUT WERK 2025'!$K$13:$Q$354,7,FALSE()),0)</f>
        <v>498928.45840373787</v>
      </c>
      <c r="AA124" s="35">
        <f>IFERROR(VLOOKUP(B124,'SOCIALE INFRASTRUCTUUR 2025'!$K$13:$Q$354,7,FALSE()),0)</f>
        <v>65739.937823521424</v>
      </c>
      <c r="AC124" s="34">
        <f t="shared" si="11"/>
        <v>4798178.3104042523</v>
      </c>
      <c r="AD124" s="35">
        <f>IFERROR(VLOOKUP($B124,'WSW2025'!$R$13:$Y$334,8,FALSE()),0)</f>
        <v>4195761.1829125006</v>
      </c>
      <c r="AE124" s="35">
        <f>IFERROR(VLOOKUP(B124,'BESCHUT WERK 2025'!$K$13:$R$354,8,FALSE()),0)</f>
        <v>532241.411028567</v>
      </c>
      <c r="AF124" s="35">
        <f>IFERROR(VLOOKUP(B124,'SOCIALE INFRASTRUCTUUR 2025'!$K$13:$R$354,8,FALSE()),0)</f>
        <v>70175.716463184581</v>
      </c>
    </row>
    <row r="125" spans="2:32">
      <c r="B125" s="32">
        <v>523</v>
      </c>
      <c r="C125" s="33" t="s">
        <v>136</v>
      </c>
      <c r="D125" s="34">
        <f t="shared" si="6"/>
        <v>136248.76769688813</v>
      </c>
      <c r="E125" s="35">
        <f>IFERROR(VLOOKUP($B125,'WSW2025'!$R$13:$T$334,3,FALSE()),0)</f>
        <v>0</v>
      </c>
      <c r="F125" s="35">
        <f>IFERROR(VLOOKUP(B125,'BESCHUT WERK 2025'!$K$13:$M$354,3,FALSE()),0)</f>
        <v>118469.61492686563</v>
      </c>
      <c r="G125" s="35">
        <f>IFERROR(VLOOKUP(B125,'SOCIALE INFRASTRUCTUUR 2025'!$K$13:$M$354,3,FALSE()),0)</f>
        <v>17779.152770022487</v>
      </c>
      <c r="H125" s="31"/>
      <c r="I125" s="34">
        <f t="shared" si="7"/>
        <v>146639.45173179943</v>
      </c>
      <c r="J125" s="35">
        <f>IFERROR(VLOOKUP($B125,'WSW2025'!$R$13:$U$334,4,FALSE()),0)</f>
        <v>0</v>
      </c>
      <c r="K125" s="35">
        <f>IFERROR(VLOOKUP(B125,'BESCHUT WERK 2025'!$K$13:$N$354,4,FALSE()),0)</f>
        <v>127399.3554488059</v>
      </c>
      <c r="L125" s="35">
        <f>IFERROR(VLOOKUP(B125,'SOCIALE INFRASTRUCTUUR 2025'!$K$13:$N$354,4,FALSE()),0)</f>
        <v>19240.096282993523</v>
      </c>
      <c r="N125" s="34">
        <f t="shared" si="8"/>
        <v>157028.81504902511</v>
      </c>
      <c r="O125" s="35">
        <f>IFERROR(VLOOKUP($B125,'WSW2025'!$R$13:$V$334,5,FALSE()),0)</f>
        <v>0</v>
      </c>
      <c r="P125" s="35">
        <f>IFERROR(VLOOKUP(B125,'BESCHUT WERK 2025'!$K$13:$O$354,5,FALSE()),0)</f>
        <v>136325.97937904336</v>
      </c>
      <c r="Q125" s="35">
        <f>IFERROR(VLOOKUP(B125,'SOCIALE INFRASTRUCTUUR 2025'!$K$13:$O$354,5,FALSE()),0)</f>
        <v>20702.835669981738</v>
      </c>
      <c r="S125" s="34">
        <f t="shared" si="9"/>
        <v>167319.74673965204</v>
      </c>
      <c r="T125" s="35">
        <f>IFERROR(VLOOKUP($B125,'WSW2025'!$R$13:$W$334,6,FALSE()),0)</f>
        <v>0</v>
      </c>
      <c r="U125" s="35">
        <f>IFERROR(VLOOKUP(B125,'BESCHUT WERK 2025'!$K$13:$P$354,6,FALSE()),0)</f>
        <v>145152.37580866492</v>
      </c>
      <c r="V125" s="35">
        <f>IFERROR(VLOOKUP(B125,'SOCIALE INFRASTRUCTUUR 2025'!$K$13:$P$354,6,FALSE()),0)</f>
        <v>22167.370930987126</v>
      </c>
      <c r="X125" s="34">
        <f t="shared" si="10"/>
        <v>177715.44745123116</v>
      </c>
      <c r="Y125" s="35">
        <f>IFERROR(VLOOKUP($B125,'WSW2025'!$R$13:$X$334,7,FALSE()),0)</f>
        <v>0</v>
      </c>
      <c r="Z125" s="35">
        <f>IFERROR(VLOOKUP(B125,'BESCHUT WERK 2025'!$K$13:$Q$354,7,FALSE()),0)</f>
        <v>154080.84744821288</v>
      </c>
      <c r="AA125" s="35">
        <f>IFERROR(VLOOKUP(B125,'SOCIALE INFRASTRUCTUUR 2025'!$K$13:$Q$354,7,FALSE()),0)</f>
        <v>23634.600003018273</v>
      </c>
      <c r="AC125" s="34">
        <f t="shared" si="11"/>
        <v>189598.00718320819</v>
      </c>
      <c r="AD125" s="35">
        <f>IFERROR(VLOOKUP($B125,'WSW2025'!$R$13:$Y$334,8,FALSE()),0)</f>
        <v>0</v>
      </c>
      <c r="AE125" s="35">
        <f>IFERROR(VLOOKUP(B125,'BESCHUT WERK 2025'!$K$13:$R$354,8,FALSE()),0)</f>
        <v>164368.6710529394</v>
      </c>
      <c r="AF125" s="35">
        <f>IFERROR(VLOOKUP(B125,'SOCIALE INFRASTRUCTUUR 2025'!$K$13:$R$354,8,FALSE()),0)</f>
        <v>25229.336130268777</v>
      </c>
    </row>
    <row r="126" spans="2:32">
      <c r="B126" s="32">
        <v>72</v>
      </c>
      <c r="C126" s="33" t="s">
        <v>137</v>
      </c>
      <c r="D126" s="34">
        <f t="shared" si="6"/>
        <v>2367776.5882653077</v>
      </c>
      <c r="E126" s="35">
        <f>IFERROR(VLOOKUP($B126,'WSW2025'!$R$13:$T$334,3,FALSE()),0)</f>
        <v>2226764.8550644722</v>
      </c>
      <c r="F126" s="35">
        <f>IFERROR(VLOOKUP(B126,'BESCHUT WERK 2025'!$K$13:$M$354,3,FALSE()),0)</f>
        <v>121290.32004417189</v>
      </c>
      <c r="G126" s="35">
        <f>IFERROR(VLOOKUP(B126,'SOCIALE INFRASTRUCTUUR 2025'!$K$13:$M$354,3,FALSE()),0)</f>
        <v>19721.413156663599</v>
      </c>
      <c r="H126" s="31"/>
      <c r="I126" s="34">
        <f t="shared" si="7"/>
        <v>2258781.6026706644</v>
      </c>
      <c r="J126" s="35">
        <f>IFERROR(VLOOKUP($B126,'WSW2025'!$R$13:$U$334,4,FALSE()),0)</f>
        <v>2107006.9736941825</v>
      </c>
      <c r="K126" s="35">
        <f>IFERROR(VLOOKUP(B126,'BESCHUT WERK 2025'!$K$13:$N$354,4,FALSE()),0)</f>
        <v>130432.67343568229</v>
      </c>
      <c r="L126" s="35">
        <f>IFERROR(VLOOKUP(B126,'SOCIALE INFRASTRUCTUUR 2025'!$K$13:$N$354,4,FALSE()),0)</f>
        <v>21341.955540799539</v>
      </c>
      <c r="N126" s="34">
        <f t="shared" si="8"/>
        <v>2242448.3780485401</v>
      </c>
      <c r="O126" s="35">
        <f>IFERROR(VLOOKUP($B126,'WSW2025'!$R$13:$V$334,5,FALSE()),0)</f>
        <v>2079912.0520307443</v>
      </c>
      <c r="P126" s="35">
        <f>IFERROR(VLOOKUP(B126,'BESCHUT WERK 2025'!$K$13:$O$354,5,FALSE()),0)</f>
        <v>139571.83603092545</v>
      </c>
      <c r="Q126" s="35">
        <f>IFERROR(VLOOKUP(B126,'SOCIALE INFRASTRUCTUUR 2025'!$K$13:$O$354,5,FALSE()),0)</f>
        <v>22964.4899868705</v>
      </c>
      <c r="S126" s="34">
        <f t="shared" si="9"/>
        <v>2241554.584791441</v>
      </c>
      <c r="T126" s="35">
        <f>IFERROR(VLOOKUP($B126,'WSW2025'!$R$13:$W$334,6,FALSE()),0)</f>
        <v>2068357.1835400742</v>
      </c>
      <c r="U126" s="35">
        <f>IFERROR(VLOOKUP(B126,'BESCHUT WERK 2025'!$K$13:$P$354,6,FALSE()),0)</f>
        <v>148608.38475649033</v>
      </c>
      <c r="V126" s="35">
        <f>IFERROR(VLOOKUP(B126,'SOCIALE INFRASTRUCTUUR 2025'!$K$13:$P$354,6,FALSE()),0)</f>
        <v>24589.016494876476</v>
      </c>
      <c r="X126" s="34">
        <f t="shared" si="10"/>
        <v>2222636.1176128369</v>
      </c>
      <c r="Y126" s="35">
        <f>IFERROR(VLOOKUP($B126,'WSW2025'!$R$13:$X$334,7,FALSE()),0)</f>
        <v>2038670.1474629291</v>
      </c>
      <c r="Z126" s="35">
        <f>IFERROR(VLOOKUP(B126,'BESCHUT WERK 2025'!$K$13:$Q$354,7,FALSE()),0)</f>
        <v>157749.43905412269</v>
      </c>
      <c r="AA126" s="35">
        <f>IFERROR(VLOOKUP(B126,'SOCIALE INFRASTRUCTUUR 2025'!$K$13:$Q$354,7,FALSE()),0)</f>
        <v>26216.531095784976</v>
      </c>
      <c r="AC126" s="34">
        <f t="shared" si="11"/>
        <v>2129963.4861533591</v>
      </c>
      <c r="AD126" s="35">
        <f>IFERROR(VLOOKUP($B126,'WSW2025'!$R$13:$Y$334,8,FALSE()),0)</f>
        <v>1933695.7932193649</v>
      </c>
      <c r="AE126" s="35">
        <f>IFERROR(VLOOKUP(B126,'BESCHUT WERK 2025'!$K$13:$R$354,8,FALSE()),0)</f>
        <v>168282.21083991425</v>
      </c>
      <c r="AF126" s="35">
        <f>IFERROR(VLOOKUP(B126,'SOCIALE INFRASTRUCTUUR 2025'!$K$13:$R$354,8,FALSE()),0)</f>
        <v>27985.482094079653</v>
      </c>
    </row>
    <row r="127" spans="2:32">
      <c r="B127" s="32">
        <v>244</v>
      </c>
      <c r="C127" s="33" t="s">
        <v>138</v>
      </c>
      <c r="D127" s="34">
        <f t="shared" si="6"/>
        <v>815694.40758472343</v>
      </c>
      <c r="E127" s="35">
        <f>IFERROR(VLOOKUP($B127,'WSW2025'!$R$13:$T$334,3,FALSE()),0)</f>
        <v>753136.73164832895</v>
      </c>
      <c r="F127" s="35">
        <f>IFERROR(VLOOKUP(B127,'BESCHUT WERK 2025'!$K$13:$M$354,3,FALSE()),0)</f>
        <v>53593.397228820126</v>
      </c>
      <c r="G127" s="35">
        <f>IFERROR(VLOOKUP(B127,'SOCIALE INFRASTRUCTUUR 2025'!$K$13:$M$354,3,FALSE()),0)</f>
        <v>8964.2787075743636</v>
      </c>
      <c r="H127" s="31"/>
      <c r="I127" s="34">
        <f t="shared" si="7"/>
        <v>806079.06390252535</v>
      </c>
      <c r="J127" s="35">
        <f>IFERROR(VLOOKUP($B127,'WSW2025'!$R$13:$U$334,4,FALSE()),0)</f>
        <v>738745.13326969347</v>
      </c>
      <c r="K127" s="35">
        <f>IFERROR(VLOOKUP(B127,'BESCHUT WERK 2025'!$K$13:$N$354,4,FALSE()),0)</f>
        <v>57633.041750650278</v>
      </c>
      <c r="L127" s="35">
        <f>IFERROR(VLOOKUP(B127,'SOCIALE INFRASTRUCTUUR 2025'!$K$13:$N$354,4,FALSE()),0)</f>
        <v>9700.888882181609</v>
      </c>
      <c r="N127" s="34">
        <f t="shared" si="8"/>
        <v>812990.72214243806</v>
      </c>
      <c r="O127" s="35">
        <f>IFERROR(VLOOKUP($B127,'WSW2025'!$R$13:$V$334,5,FALSE()),0)</f>
        <v>740881.04121719382</v>
      </c>
      <c r="P127" s="35">
        <f>IFERROR(VLOOKUP(B127,'BESCHUT WERK 2025'!$K$13:$O$354,5,FALSE()),0)</f>
        <v>61671.276385757614</v>
      </c>
      <c r="Q127" s="35">
        <f>IFERROR(VLOOKUP(B127,'SOCIALE INFRASTRUCTUUR 2025'!$K$13:$O$354,5,FALSE()),0)</f>
        <v>10438.404539486592</v>
      </c>
      <c r="S127" s="34">
        <f t="shared" si="9"/>
        <v>778804.30095828453</v>
      </c>
      <c r="T127" s="35">
        <f>IFERROR(VLOOKUP($B127,'WSW2025'!$R$13:$W$334,6,FALSE()),0)</f>
        <v>701963.30527011363</v>
      </c>
      <c r="U127" s="35">
        <f>IFERROR(VLOOKUP(B127,'BESCHUT WERK 2025'!$K$13:$P$354,6,FALSE()),0)</f>
        <v>65664.170008681627</v>
      </c>
      <c r="V127" s="35">
        <f>IFERROR(VLOOKUP(B127,'SOCIALE INFRASTRUCTUUR 2025'!$K$13:$P$354,6,FALSE()),0)</f>
        <v>11176.825679489308</v>
      </c>
      <c r="X127" s="34">
        <f t="shared" si="10"/>
        <v>785684.93298025499</v>
      </c>
      <c r="Y127" s="35">
        <f>IFERROR(VLOOKUP($B127,'WSW2025'!$R$13:$X$334,7,FALSE()),0)</f>
        <v>704065.08742442972</v>
      </c>
      <c r="Z127" s="35">
        <f>IFERROR(VLOOKUP(B127,'BESCHUT WERK 2025'!$K$13:$Q$354,7,FALSE()),0)</f>
        <v>69703.240512286618</v>
      </c>
      <c r="AA127" s="35">
        <f>IFERROR(VLOOKUP(B127,'SOCIALE INFRASTRUCTUUR 2025'!$K$13:$Q$354,7,FALSE()),0)</f>
        <v>11916.605043538626</v>
      </c>
      <c r="AC127" s="34">
        <f t="shared" si="11"/>
        <v>684554.42182415631</v>
      </c>
      <c r="AD127" s="35">
        <f>IFERROR(VLOOKUP($B127,'WSW2025'!$R$13:$Y$334,8,FALSE()),0)</f>
        <v>597476.492192509</v>
      </c>
      <c r="AE127" s="35">
        <f>IFERROR(VLOOKUP(B127,'BESCHUT WERK 2025'!$K$13:$R$354,8,FALSE()),0)</f>
        <v>74357.255952520238</v>
      </c>
      <c r="AF127" s="35">
        <f>IFERROR(VLOOKUP(B127,'SOCIALE INFRASTRUCTUUR 2025'!$K$13:$R$354,8,FALSE()),0)</f>
        <v>12720.673679127114</v>
      </c>
    </row>
    <row r="128" spans="2:32">
      <c r="B128" s="32">
        <v>396</v>
      </c>
      <c r="C128" s="33" t="s">
        <v>139</v>
      </c>
      <c r="D128" s="34">
        <f t="shared" si="6"/>
        <v>4644983.6425631223</v>
      </c>
      <c r="E128" s="35">
        <f>IFERROR(VLOOKUP($B128,'WSW2025'!$R$13:$T$334,3,FALSE()),0)</f>
        <v>4310579.9992337329</v>
      </c>
      <c r="F128" s="35">
        <f>IFERROR(VLOOKUP(B128,'BESCHUT WERK 2025'!$K$13:$M$354,3,FALSE()),0)</f>
        <v>298994.74243447062</v>
      </c>
      <c r="G128" s="35">
        <f>IFERROR(VLOOKUP(B128,'SOCIALE INFRASTRUCTUUR 2025'!$K$13:$M$354,3,FALSE()),0)</f>
        <v>35408.900894918734</v>
      </c>
      <c r="H128" s="31"/>
      <c r="I128" s="34">
        <f t="shared" si="7"/>
        <v>4516243.1425969219</v>
      </c>
      <c r="J128" s="35">
        <f>IFERROR(VLOOKUP($B128,'WSW2025'!$R$13:$U$334,4,FALSE()),0)</f>
        <v>4156392.9249034133</v>
      </c>
      <c r="K128" s="35">
        <f>IFERROR(VLOOKUP(B128,'BESCHUT WERK 2025'!$K$13:$N$354,4,FALSE()),0)</f>
        <v>321531.70660889155</v>
      </c>
      <c r="L128" s="35">
        <f>IFERROR(VLOOKUP(B128,'SOCIALE INFRASTRUCTUUR 2025'!$K$13:$N$354,4,FALSE()),0)</f>
        <v>38318.511084617363</v>
      </c>
      <c r="N128" s="34">
        <f t="shared" si="8"/>
        <v>4267397.4234421737</v>
      </c>
      <c r="O128" s="35">
        <f>IFERROR(VLOOKUP($B128,'WSW2025'!$R$13:$V$334,5,FALSE()),0)</f>
        <v>3882104.9204117111</v>
      </c>
      <c r="P128" s="35">
        <f>IFERROR(VLOOKUP(B128,'BESCHUT WERK 2025'!$K$13:$O$354,5,FALSE()),0)</f>
        <v>344060.8050994908</v>
      </c>
      <c r="Q128" s="35">
        <f>IFERROR(VLOOKUP(B128,'SOCIALE INFRASTRUCTUUR 2025'!$K$13:$O$354,5,FALSE()),0)</f>
        <v>41231.697930972041</v>
      </c>
      <c r="S128" s="34">
        <f t="shared" si="9"/>
        <v>4109968.1265743915</v>
      </c>
      <c r="T128" s="35">
        <f>IFERROR(VLOOKUP($B128,'WSW2025'!$R$13:$W$334,6,FALSE()),0)</f>
        <v>3699482.7166709206</v>
      </c>
      <c r="U128" s="35">
        <f>IFERROR(VLOOKUP(B128,'BESCHUT WERK 2025'!$K$13:$P$354,6,FALSE()),0)</f>
        <v>366336.94846948789</v>
      </c>
      <c r="V128" s="35">
        <f>IFERROR(VLOOKUP(B128,'SOCIALE INFRASTRUCTUUR 2025'!$K$13:$P$354,6,FALSE()),0)</f>
        <v>44148.461433982768</v>
      </c>
      <c r="X128" s="34">
        <f t="shared" si="10"/>
        <v>3947891.2843980906</v>
      </c>
      <c r="Y128" s="35">
        <f>IFERROR(VLOOKUP($B128,'WSW2025'!$R$13:$X$334,7,FALSE()),0)</f>
        <v>3511949.9842496715</v>
      </c>
      <c r="Z128" s="35">
        <f>IFERROR(VLOOKUP(B128,'BESCHUT WERK 2025'!$K$13:$Q$354,7,FALSE()),0)</f>
        <v>388870.71022644162</v>
      </c>
      <c r="AA128" s="35">
        <f>IFERROR(VLOOKUP(B128,'SOCIALE INFRASTRUCTUUR 2025'!$K$13:$Q$354,7,FALSE()),0)</f>
        <v>47070.589921977575</v>
      </c>
      <c r="AC128" s="34">
        <f t="shared" si="11"/>
        <v>3778634.2364466856</v>
      </c>
      <c r="AD128" s="35">
        <f>IFERROR(VLOOKUP($B128,'WSW2025'!$R$13:$Y$334,8,FALSE()),0)</f>
        <v>3313552.3579948097</v>
      </c>
      <c r="AE128" s="35">
        <f>IFERROR(VLOOKUP(B128,'BESCHUT WERK 2025'!$K$13:$R$354,8,FALSE()),0)</f>
        <v>414835.21741932392</v>
      </c>
      <c r="AF128" s="35">
        <f>IFERROR(VLOOKUP(B128,'SOCIALE INFRASTRUCTUUR 2025'!$K$13:$R$354,8,FALSE()),0)</f>
        <v>50246.661032552103</v>
      </c>
    </row>
    <row r="129" spans="2:32">
      <c r="B129" s="32">
        <v>397</v>
      </c>
      <c r="C129" s="33" t="s">
        <v>140</v>
      </c>
      <c r="D129" s="34">
        <f t="shared" si="6"/>
        <v>1388664.9646015984</v>
      </c>
      <c r="E129" s="35">
        <f>IFERROR(VLOOKUP($B129,'WSW2025'!$R$13:$T$334,3,FALSE()),0)</f>
        <v>1261679.2849025372</v>
      </c>
      <c r="F129" s="35">
        <f>IFERROR(VLOOKUP(B129,'BESCHUT WERK 2025'!$K$13:$M$354,3,FALSE()),0)</f>
        <v>118469.61492686563</v>
      </c>
      <c r="G129" s="35">
        <f>IFERROR(VLOOKUP(B129,'SOCIALE INFRASTRUCTUUR 2025'!$K$13:$M$354,3,FALSE()),0)</f>
        <v>8516.0647721956448</v>
      </c>
      <c r="H129" s="31"/>
      <c r="I129" s="34">
        <f t="shared" si="7"/>
        <v>1300840.5991627628</v>
      </c>
      <c r="J129" s="35">
        <f>IFERROR(VLOOKUP($B129,'WSW2025'!$R$13:$U$334,4,FALSE()),0)</f>
        <v>1164225.3992758843</v>
      </c>
      <c r="K129" s="35">
        <f>IFERROR(VLOOKUP(B129,'BESCHUT WERK 2025'!$K$13:$N$354,4,FALSE()),0)</f>
        <v>127399.3554488059</v>
      </c>
      <c r="L129" s="35">
        <f>IFERROR(VLOOKUP(B129,'SOCIALE INFRASTRUCTUUR 2025'!$K$13:$N$354,4,FALSE()),0)</f>
        <v>9215.8444380725286</v>
      </c>
      <c r="N129" s="34">
        <f t="shared" si="8"/>
        <v>1237166.6325647121</v>
      </c>
      <c r="O129" s="35">
        <f>IFERROR(VLOOKUP($B129,'WSW2025'!$R$13:$V$334,5,FALSE()),0)</f>
        <v>1090924.1688731564</v>
      </c>
      <c r="P129" s="35">
        <f>IFERROR(VLOOKUP(B129,'BESCHUT WERK 2025'!$K$13:$O$354,5,FALSE()),0)</f>
        <v>136325.97937904336</v>
      </c>
      <c r="Q129" s="35">
        <f>IFERROR(VLOOKUP(B129,'SOCIALE INFRASTRUCTUUR 2025'!$K$13:$O$354,5,FALSE()),0)</f>
        <v>9916.4843125122607</v>
      </c>
      <c r="S129" s="34">
        <f t="shared" si="9"/>
        <v>1131079.1269375698</v>
      </c>
      <c r="T129" s="35">
        <f>IFERROR(VLOOKUP($B129,'WSW2025'!$R$13:$W$334,6,FALSE()),0)</f>
        <v>975308.76673339005</v>
      </c>
      <c r="U129" s="35">
        <f>IFERROR(VLOOKUP(B129,'BESCHUT WERK 2025'!$K$13:$P$354,6,FALSE()),0)</f>
        <v>145152.37580866492</v>
      </c>
      <c r="V129" s="35">
        <f>IFERROR(VLOOKUP(B129,'SOCIALE INFRASTRUCTUUR 2025'!$K$13:$P$354,6,FALSE()),0)</f>
        <v>10617.984395514843</v>
      </c>
      <c r="X129" s="34">
        <f t="shared" si="10"/>
        <v>1104378.580512532</v>
      </c>
      <c r="Y129" s="35">
        <f>IFERROR(VLOOKUP($B129,'WSW2025'!$R$13:$X$334,7,FALSE()),0)</f>
        <v>938976.95827295748</v>
      </c>
      <c r="Z129" s="35">
        <f>IFERROR(VLOOKUP(B129,'BESCHUT WERK 2025'!$K$13:$Q$354,7,FALSE()),0)</f>
        <v>154080.84744821288</v>
      </c>
      <c r="AA129" s="35">
        <f>IFERROR(VLOOKUP(B129,'SOCIALE INFRASTRUCTUUR 2025'!$K$13:$Q$354,7,FALSE()),0)</f>
        <v>11320.774791361695</v>
      </c>
      <c r="AC129" s="34">
        <f t="shared" si="11"/>
        <v>915418.58237277181</v>
      </c>
      <c r="AD129" s="35">
        <f>IFERROR(VLOOKUP($B129,'WSW2025'!$R$13:$Y$334,8,FALSE()),0)</f>
        <v>738965.27132466168</v>
      </c>
      <c r="AE129" s="35">
        <f>IFERROR(VLOOKUP(B129,'BESCHUT WERK 2025'!$K$13:$R$354,8,FALSE()),0)</f>
        <v>164368.6710529394</v>
      </c>
      <c r="AF129" s="35">
        <f>IFERROR(VLOOKUP(B129,'SOCIALE INFRASTRUCTUUR 2025'!$K$13:$R$354,8,FALSE()),0)</f>
        <v>12084.639995170759</v>
      </c>
    </row>
    <row r="130" spans="2:32">
      <c r="B130" s="32">
        <v>246</v>
      </c>
      <c r="C130" s="33" t="s">
        <v>141</v>
      </c>
      <c r="D130" s="34">
        <f t="shared" si="6"/>
        <v>2429303.1871561878</v>
      </c>
      <c r="E130" s="35">
        <f>IFERROR(VLOOKUP($B130,'WSW2025'!$R$13:$T$334,3,FALSE()),0)</f>
        <v>2266490.8193826261</v>
      </c>
      <c r="F130" s="35">
        <f>IFERROR(VLOOKUP(B130,'BESCHUT WERK 2025'!$K$13:$M$354,3,FALSE()),0)</f>
        <v>146676.66609992803</v>
      </c>
      <c r="G130" s="35">
        <f>IFERROR(VLOOKUP(B130,'SOCIALE INFRASTRUCTUUR 2025'!$K$13:$M$354,3,FALSE()),0)</f>
        <v>16135.701673633854</v>
      </c>
      <c r="H130" s="31"/>
      <c r="I130" s="34">
        <f t="shared" si="7"/>
        <v>2379635.7965914118</v>
      </c>
      <c r="J130" s="35">
        <f>IFERROR(VLOOKUP($B130,'WSW2025'!$R$13:$U$334,4,FALSE()),0)</f>
        <v>2204441.6612859163</v>
      </c>
      <c r="K130" s="35">
        <f>IFERROR(VLOOKUP(B130,'BESCHUT WERK 2025'!$K$13:$N$354,4,FALSE()),0)</f>
        <v>157732.53531756863</v>
      </c>
      <c r="L130" s="35">
        <f>IFERROR(VLOOKUP(B130,'SOCIALE INFRASTRUCTUUR 2025'!$K$13:$N$354,4,FALSE()),0)</f>
        <v>17461.599987926897</v>
      </c>
      <c r="N130" s="34">
        <f t="shared" si="8"/>
        <v>2238352.5135930358</v>
      </c>
      <c r="O130" s="35">
        <f>IFERROR(VLOOKUP($B130,'WSW2025'!$R$13:$V$334,5,FALSE()),0)</f>
        <v>2050778.8395240973</v>
      </c>
      <c r="P130" s="35">
        <f>IFERROR(VLOOKUP(B130,'BESCHUT WERK 2025'!$K$13:$O$354,5,FALSE()),0)</f>
        <v>168784.54589786264</v>
      </c>
      <c r="Q130" s="35">
        <f>IFERROR(VLOOKUP(B130,'SOCIALE INFRASTRUCTUUR 2025'!$K$13:$O$354,5,FALSE()),0)</f>
        <v>18789.128171075867</v>
      </c>
      <c r="S130" s="34">
        <f t="shared" si="9"/>
        <v>2180194.1476008696</v>
      </c>
      <c r="T130" s="35">
        <f>IFERROR(VLOOKUP($B130,'WSW2025'!$R$13:$W$334,6,FALSE()),0)</f>
        <v>1980363.3960908705</v>
      </c>
      <c r="U130" s="35">
        <f>IFERROR(VLOOKUP(B130,'BESCHUT WERK 2025'!$K$13:$P$354,6,FALSE()),0)</f>
        <v>179712.46528691836</v>
      </c>
      <c r="V130" s="35">
        <f>IFERROR(VLOOKUP(B130,'SOCIALE INFRASTRUCTUUR 2025'!$K$13:$P$354,6,FALSE()),0)</f>
        <v>20118.286223080755</v>
      </c>
      <c r="X130" s="34">
        <f t="shared" si="10"/>
        <v>2106743.1358127776</v>
      </c>
      <c r="Y130" s="35">
        <f>IFERROR(VLOOKUP($B130,'WSW2025'!$R$13:$X$334,7,FALSE()),0)</f>
        <v>1894526.4832270988</v>
      </c>
      <c r="Z130" s="35">
        <f>IFERROR(VLOOKUP(B130,'BESCHUT WERK 2025'!$K$13:$Q$354,7,FALSE()),0)</f>
        <v>190766.76350730949</v>
      </c>
      <c r="AA130" s="35">
        <f>IFERROR(VLOOKUP(B130,'SOCIALE INFRASTRUCTUUR 2025'!$K$13:$Q$354,7,FALSE()),0)</f>
        <v>21449.889078369528</v>
      </c>
      <c r="AC130" s="34">
        <f t="shared" si="11"/>
        <v>1976270.1480429424</v>
      </c>
      <c r="AD130" s="35">
        <f>IFERROR(VLOOKUP($B130,'WSW2025'!$R$13:$Y$334,8,FALSE()),0)</f>
        <v>1749868.866497827</v>
      </c>
      <c r="AE130" s="35">
        <f>IFERROR(VLOOKUP(B130,'BESCHUT WERK 2025'!$K$13:$R$354,8,FALSE()),0)</f>
        <v>203504.06892268654</v>
      </c>
      <c r="AF130" s="35">
        <f>IFERROR(VLOOKUP(B130,'SOCIALE INFRASTRUCTUUR 2025'!$K$13:$R$354,8,FALSE()),0)</f>
        <v>22897.212622428808</v>
      </c>
    </row>
    <row r="131" spans="2:32">
      <c r="B131" s="32">
        <v>74</v>
      </c>
      <c r="C131" s="33" t="s">
        <v>142</v>
      </c>
      <c r="D131" s="34">
        <f t="shared" si="6"/>
        <v>9300445.9729540963</v>
      </c>
      <c r="E131" s="35">
        <f>IFERROR(VLOOKUP($B131,'WSW2025'!$R$13:$T$334,3,FALSE()),0)</f>
        <v>9018428.0460768119</v>
      </c>
      <c r="F131" s="35">
        <f>IFERROR(VLOOKUP(B131,'BESCHUT WERK 2025'!$K$13:$M$354,3,FALSE()),0)</f>
        <v>220014.9991498942</v>
      </c>
      <c r="G131" s="35">
        <f>IFERROR(VLOOKUP(B131,'SOCIALE INFRASTRUCTUUR 2025'!$K$13:$M$354,3,FALSE()),0)</f>
        <v>62002.927727389339</v>
      </c>
      <c r="H131" s="31"/>
      <c r="I131" s="34">
        <f t="shared" si="7"/>
        <v>9109059.2709544357</v>
      </c>
      <c r="J131" s="35">
        <f>IFERROR(VLOOKUP($B131,'WSW2025'!$R$13:$U$334,4,FALSE()),0)</f>
        <v>8805362.6532096583</v>
      </c>
      <c r="K131" s="35">
        <f>IFERROR(VLOOKUP(B131,'BESCHUT WERK 2025'!$K$13:$N$354,4,FALSE()),0)</f>
        <v>236598.80297635446</v>
      </c>
      <c r="L131" s="35">
        <f>IFERROR(VLOOKUP(B131,'SOCIALE INFRASTRUCTUUR 2025'!$K$13:$N$354,4,FALSE()),0)</f>
        <v>67097.814768422802</v>
      </c>
      <c r="N131" s="34">
        <f t="shared" si="8"/>
        <v>8978194.9160185941</v>
      </c>
      <c r="O131" s="35">
        <f>IFERROR(VLOOKUP($B131,'WSW2025'!$R$13:$V$334,5,FALSE()),0)</f>
        <v>8652819.1324403491</v>
      </c>
      <c r="P131" s="35">
        <f>IFERROR(VLOOKUP(B131,'BESCHUT WERK 2025'!$K$13:$O$354,5,FALSE()),0)</f>
        <v>253176.81884679562</v>
      </c>
      <c r="Q131" s="35">
        <f>IFERROR(VLOOKUP(B131,'SOCIALE INFRASTRUCTUUR 2025'!$K$13:$O$354,5,FALSE()),0)</f>
        <v>72198.964731448912</v>
      </c>
      <c r="S131" s="34">
        <f t="shared" si="9"/>
        <v>8698212.4487259313</v>
      </c>
      <c r="T131" s="35">
        <f>IFERROR(VLOOKUP($B131,'WSW2025'!$R$13:$W$334,6,FALSE()),0)</f>
        <v>8351337.3731790856</v>
      </c>
      <c r="U131" s="35">
        <f>IFERROR(VLOOKUP(B131,'BESCHUT WERK 2025'!$K$13:$P$354,6,FALSE()),0)</f>
        <v>269568.69793037837</v>
      </c>
      <c r="V131" s="35">
        <f>IFERROR(VLOOKUP(B131,'SOCIALE INFRASTRUCTUUR 2025'!$K$13:$P$354,6,FALSE()),0)</f>
        <v>77306.377616467711</v>
      </c>
      <c r="X131" s="34">
        <f t="shared" si="10"/>
        <v>8392924.2264029961</v>
      </c>
      <c r="Y131" s="35">
        <f>IFERROR(VLOOKUP($B131,'WSW2025'!$R$13:$X$334,7,FALSE()),0)</f>
        <v>8024350.8962575532</v>
      </c>
      <c r="Z131" s="35">
        <f>IFERROR(VLOOKUP(B131,'BESCHUT WERK 2025'!$K$13:$Q$354,7,FALSE()),0)</f>
        <v>286150.14526096801</v>
      </c>
      <c r="AA131" s="35">
        <f>IFERROR(VLOOKUP(B131,'SOCIALE INFRASTRUCTUUR 2025'!$K$13:$Q$354,7,FALSE()),0)</f>
        <v>82423.1848844755</v>
      </c>
      <c r="AC131" s="34">
        <f t="shared" si="11"/>
        <v>7904629.5132933166</v>
      </c>
      <c r="AD131" s="35">
        <f>IFERROR(VLOOKUP($B131,'WSW2025'!$R$13:$Y$334,8,FALSE()),0)</f>
        <v>7511388.7502953224</v>
      </c>
      <c r="AE131" s="35">
        <f>IFERROR(VLOOKUP(B131,'BESCHUT WERK 2025'!$K$13:$R$354,8,FALSE()),0)</f>
        <v>305256.1033840318</v>
      </c>
      <c r="AF131" s="35">
        <f>IFERROR(VLOOKUP(B131,'SOCIALE INFRASTRUCTUUR 2025'!$K$13:$R$354,8,FALSE()),0)</f>
        <v>87984.659613962533</v>
      </c>
    </row>
    <row r="132" spans="2:32">
      <c r="B132" s="32">
        <v>917</v>
      </c>
      <c r="C132" s="33" t="s">
        <v>143</v>
      </c>
      <c r="D132" s="34">
        <f t="shared" si="6"/>
        <v>30127245.738778122</v>
      </c>
      <c r="E132" s="35">
        <f>IFERROR(VLOOKUP($B132,'WSW2025'!$R$13:$T$334,3,FALSE()),0)</f>
        <v>28647674.594493087</v>
      </c>
      <c r="F132" s="35">
        <f>IFERROR(VLOOKUP(B132,'BESCHUT WERK 2025'!$K$13:$M$354,3,FALSE()),0)</f>
        <v>1286241.5334916837</v>
      </c>
      <c r="G132" s="35">
        <f>IFERROR(VLOOKUP(B132,'SOCIALE INFRASTRUCTUUR 2025'!$K$13:$M$354,3,FALSE()),0)</f>
        <v>193329.61079335376</v>
      </c>
      <c r="H132" s="31"/>
      <c r="I132" s="34">
        <f t="shared" si="7"/>
        <v>28856145.672276482</v>
      </c>
      <c r="J132" s="35">
        <f>IFERROR(VLOOKUP($B132,'WSW2025'!$R$13:$U$334,4,FALSE()),0)</f>
        <v>27263736.833368491</v>
      </c>
      <c r="K132" s="35">
        <f>IFERROR(VLOOKUP(B132,'BESCHUT WERK 2025'!$K$13:$N$354,4,FALSE()),0)</f>
        <v>1383193.0020156072</v>
      </c>
      <c r="L132" s="35">
        <f>IFERROR(VLOOKUP(B132,'SOCIALE INFRASTRUCTUUR 2025'!$K$13:$N$354,4,FALSE()),0)</f>
        <v>209215.83689238338</v>
      </c>
      <c r="N132" s="34">
        <f t="shared" si="8"/>
        <v>27600986.20873582</v>
      </c>
      <c r="O132" s="35">
        <f>IFERROR(VLOOKUP($B132,'WSW2025'!$R$13:$V$334,5,FALSE()),0)</f>
        <v>25895753.984242711</v>
      </c>
      <c r="P132" s="35">
        <f>IFERROR(VLOOKUP(B132,'BESCHUT WERK 2025'!$K$13:$O$354,5,FALSE()),0)</f>
        <v>1480110.6332581842</v>
      </c>
      <c r="Q132" s="35">
        <f>IFERROR(VLOOKUP(B132,'SOCIALE INFRASTRUCTUUR 2025'!$K$13:$O$354,5,FALSE()),0)</f>
        <v>225121.5912349275</v>
      </c>
      <c r="S132" s="34">
        <f t="shared" si="9"/>
        <v>26185757.553897534</v>
      </c>
      <c r="T132" s="35">
        <f>IFERROR(VLOOKUP($B132,'WSW2025'!$R$13:$W$334,6,FALSE()),0)</f>
        <v>24368770.599868186</v>
      </c>
      <c r="U132" s="35">
        <f>IFERROR(VLOOKUP(B132,'BESCHUT WERK 2025'!$K$13:$P$354,6,FALSE()),0)</f>
        <v>1575940.0802083616</v>
      </c>
      <c r="V132" s="35">
        <f>IFERROR(VLOOKUP(B132,'SOCIALE INFRASTRUCTUUR 2025'!$K$13:$P$354,6,FALSE()),0)</f>
        <v>241046.87382098607</v>
      </c>
      <c r="X132" s="34">
        <f t="shared" si="10"/>
        <v>25410098.108086146</v>
      </c>
      <c r="Y132" s="35">
        <f>IFERROR(VLOOKUP($B132,'WSW2025'!$R$13:$X$334,7,FALSE()),0)</f>
        <v>23480218.887018949</v>
      </c>
      <c r="Z132" s="35">
        <f>IFERROR(VLOOKUP(B132,'BESCHUT WERK 2025'!$K$13:$Q$354,7,FALSE()),0)</f>
        <v>1672877.7722948815</v>
      </c>
      <c r="AA132" s="35">
        <f>IFERROR(VLOOKUP(B132,'SOCIALE INFRASTRUCTUUR 2025'!$K$13:$Q$354,7,FALSE()),0)</f>
        <v>257001.44877231639</v>
      </c>
      <c r="AC132" s="34">
        <f t="shared" si="11"/>
        <v>24602583.31187902</v>
      </c>
      <c r="AD132" s="35">
        <f>IFERROR(VLOOKUP($B132,'WSW2025'!$R$13:$Y$334,8,FALSE()),0)</f>
        <v>22543666.640005358</v>
      </c>
      <c r="AE132" s="35">
        <f>IFERROR(VLOOKUP(B132,'BESCHUT WERK 2025'!$K$13:$R$354,8,FALSE()),0)</f>
        <v>1784574.1428604855</v>
      </c>
      <c r="AF132" s="35">
        <f>IFERROR(VLOOKUP(B132,'SOCIALE INFRASTRUCTUUR 2025'!$K$13:$R$354,8,FALSE()),0)</f>
        <v>274342.52901317476</v>
      </c>
    </row>
    <row r="133" spans="2:32">
      <c r="B133" s="32">
        <v>1658</v>
      </c>
      <c r="C133" s="33" t="s">
        <v>144</v>
      </c>
      <c r="D133" s="34">
        <f t="shared" si="6"/>
        <v>1160253.8643411533</v>
      </c>
      <c r="E133" s="35">
        <f>IFERROR(VLOOKUP($B133,'WSW2025'!$R$13:$T$334,3,FALSE()),0)</f>
        <v>1085218.1307745234</v>
      </c>
      <c r="F133" s="35">
        <f>IFERROR(VLOOKUP(B133,'BESCHUT WERK 2025'!$K$13:$M$354,3,FALSE()),0)</f>
        <v>64876.21769804549</v>
      </c>
      <c r="G133" s="35">
        <f>IFERROR(VLOOKUP(B133,'SOCIALE INFRASTRUCTUUR 2025'!$K$13:$M$354,3,FALSE()),0)</f>
        <v>10159.515868584276</v>
      </c>
      <c r="H133" s="31"/>
      <c r="I133" s="34">
        <f t="shared" si="7"/>
        <v>1164824.7004154241</v>
      </c>
      <c r="J133" s="35">
        <f>IFERROR(VLOOKUP($B133,'WSW2025'!$R$13:$U$334,4,FALSE()),0)</f>
        <v>1084064.0459841294</v>
      </c>
      <c r="K133" s="35">
        <f>IFERROR(VLOOKUP(B133,'BESCHUT WERK 2025'!$K$13:$N$354,4,FALSE()),0)</f>
        <v>69766.313698155631</v>
      </c>
      <c r="L133" s="35">
        <f>IFERROR(VLOOKUP(B133,'SOCIALE INFRASTRUCTUUR 2025'!$K$13:$N$354,4,FALSE()),0)</f>
        <v>10994.340733139157</v>
      </c>
      <c r="N133" s="34">
        <f t="shared" si="8"/>
        <v>1106158.9163196643</v>
      </c>
      <c r="O133" s="35">
        <f>IFERROR(VLOOKUP($B133,'WSW2025'!$R$13:$V$334,5,FALSE()),0)</f>
        <v>1019674.0215149603</v>
      </c>
      <c r="P133" s="35">
        <f>IFERROR(VLOOKUP(B133,'BESCHUT WERK 2025'!$K$13:$O$354,5,FALSE()),0)</f>
        <v>74654.70299328574</v>
      </c>
      <c r="Q133" s="35">
        <f>IFERROR(VLOOKUP(B133,'SOCIALE INFRASTRUCTUUR 2025'!$K$13:$O$354,5,FALSE()),0)</f>
        <v>11830.191811418135</v>
      </c>
      <c r="S133" s="34">
        <f t="shared" si="9"/>
        <v>989274.26154221944</v>
      </c>
      <c r="T133" s="35">
        <f>IFERROR(VLOOKUP($B133,'WSW2025'!$R$13:$W$334,6,FALSE()),0)</f>
        <v>897118.98663881503</v>
      </c>
      <c r="U133" s="35">
        <f>IFERROR(VLOOKUP(B133,'BESCHUT WERK 2025'!$K$13:$P$354,6,FALSE()),0)</f>
        <v>79488.205799983276</v>
      </c>
      <c r="V133" s="35">
        <f>IFERROR(VLOOKUP(B133,'SOCIALE INFRASTRUCTUUR 2025'!$K$13:$P$354,6,FALSE()),0)</f>
        <v>12667.069103421214</v>
      </c>
      <c r="X133" s="34">
        <f t="shared" si="10"/>
        <v>1002035.3631974026</v>
      </c>
      <c r="Y133" s="35">
        <f>IFERROR(VLOOKUP($B133,'WSW2025'!$R$13:$X$334,7,FALSE()),0)</f>
        <v>904152.2705454661</v>
      </c>
      <c r="Z133" s="35">
        <f>IFERROR(VLOOKUP(B133,'BESCHUT WERK 2025'!$K$13:$Q$354,7,FALSE()),0)</f>
        <v>84377.606935926058</v>
      </c>
      <c r="AA133" s="35">
        <f>IFERROR(VLOOKUP(B133,'SOCIALE INFRASTRUCTUUR 2025'!$K$13:$Q$354,7,FALSE()),0)</f>
        <v>13505.485716010442</v>
      </c>
      <c r="AC133" s="34">
        <f t="shared" si="11"/>
        <v>929419.23375739541</v>
      </c>
      <c r="AD133" s="35">
        <f>IFERROR(VLOOKUP($B133,'WSW2025'!$R$13:$Y$334,8,FALSE()),0)</f>
        <v>824991.05515396525</v>
      </c>
      <c r="AE133" s="35">
        <f>IFERROR(VLOOKUP(B133,'BESCHUT WERK 2025'!$K$13:$R$354,8,FALSE()),0)</f>
        <v>90011.41510041937</v>
      </c>
      <c r="AF133" s="35">
        <f>IFERROR(VLOOKUP(B133,'SOCIALE INFRASTRUCTUUR 2025'!$K$13:$R$354,8,FALSE()),0)</f>
        <v>14416.763503010729</v>
      </c>
    </row>
    <row r="134" spans="2:32">
      <c r="B134" s="32">
        <v>399</v>
      </c>
      <c r="C134" s="33" t="s">
        <v>145</v>
      </c>
      <c r="D134" s="34">
        <f t="shared" si="6"/>
        <v>1104714.0219528</v>
      </c>
      <c r="E134" s="35">
        <f>IFERROR(VLOOKUP($B134,'WSW2025'!$R$13:$T$334,3,FALSE()),0)</f>
        <v>883527.3083063775</v>
      </c>
      <c r="F134" s="35">
        <f>IFERROR(VLOOKUP(B134,'BESCHUT WERK 2025'!$K$13:$M$354,3,FALSE()),0)</f>
        <v>200270.06332874901</v>
      </c>
      <c r="G134" s="35">
        <f>IFERROR(VLOOKUP(B134,'SOCIALE INFRASTRUCTUUR 2025'!$K$13:$M$354,3,FALSE()),0)</f>
        <v>20916.650317673513</v>
      </c>
      <c r="H134" s="31"/>
      <c r="I134" s="34">
        <f t="shared" si="7"/>
        <v>1121567.3922139043</v>
      </c>
      <c r="J134" s="35">
        <f>IFERROR(VLOOKUP($B134,'WSW2025'!$R$13:$U$334,4,FALSE()),0)</f>
        <v>883566.4077539267</v>
      </c>
      <c r="K134" s="35">
        <f>IFERROR(VLOOKUP(B134,'BESCHUT WERK 2025'!$K$13:$N$354,4,FALSE()),0)</f>
        <v>215365.57706822062</v>
      </c>
      <c r="L134" s="35">
        <f>IFERROR(VLOOKUP(B134,'SOCIALE INFRASTRUCTUUR 2025'!$K$13:$N$354,4,FALSE()),0)</f>
        <v>22635.407391757089</v>
      </c>
      <c r="N134" s="34">
        <f t="shared" si="8"/>
        <v>1144714.4807896675</v>
      </c>
      <c r="O134" s="35">
        <f>IFERROR(VLOOKUP($B134,'WSW2025'!$R$13:$V$334,5,FALSE()),0)</f>
        <v>889902.38124724326</v>
      </c>
      <c r="P134" s="35">
        <f>IFERROR(VLOOKUP(B134,'BESCHUT WERK 2025'!$K$13:$O$354,5,FALSE()),0)</f>
        <v>230455.82228362223</v>
      </c>
      <c r="Q134" s="35">
        <f>IFERROR(VLOOKUP(B134,'SOCIALE INFRASTRUCTUUR 2025'!$K$13:$O$354,5,FALSE()),0)</f>
        <v>24356.277258802049</v>
      </c>
      <c r="S134" s="34">
        <f t="shared" si="9"/>
        <v>1116058.6753797107</v>
      </c>
      <c r="T134" s="35">
        <f>IFERROR(VLOOKUP($B134,'WSW2025'!$R$13:$W$334,6,FALSE()),0)</f>
        <v>844602.78016530129</v>
      </c>
      <c r="U134" s="35">
        <f>IFERROR(VLOOKUP(B134,'BESCHUT WERK 2025'!$K$13:$P$354,6,FALSE()),0)</f>
        <v>245376.63529560107</v>
      </c>
      <c r="V134" s="35">
        <f>IFERROR(VLOOKUP(B134,'SOCIALE INFRASTRUCTUUR 2025'!$K$13:$P$354,6,FALSE()),0)</f>
        <v>26079.259918808388</v>
      </c>
      <c r="X134" s="34">
        <f t="shared" si="10"/>
        <v>1139354.1988323131</v>
      </c>
      <c r="Y134" s="35">
        <f>IFERROR(VLOOKUP($B134,'WSW2025'!$R$13:$X$334,7,FALSE()),0)</f>
        <v>851078.78304445732</v>
      </c>
      <c r="Z134" s="35">
        <f>IFERROR(VLOOKUP(B134,'BESCHUT WERK 2025'!$K$13:$Q$354,7,FALSE()),0)</f>
        <v>260470.00401959912</v>
      </c>
      <c r="AA134" s="35">
        <f>IFERROR(VLOOKUP(B134,'SOCIALE INFRASTRUCTUUR 2025'!$K$13:$Q$354,7,FALSE()),0)</f>
        <v>27805.411768256796</v>
      </c>
      <c r="AC134" s="34">
        <f t="shared" si="11"/>
        <v>1123499.5426862244</v>
      </c>
      <c r="AD134" s="35">
        <f>IFERROR(VLOOKUP($B134,'WSW2025'!$R$13:$Y$334,8,FALSE()),0)</f>
        <v>815956.64589305245</v>
      </c>
      <c r="AE134" s="35">
        <f>IFERROR(VLOOKUP(B134,'BESCHUT WERK 2025'!$K$13:$R$354,8,FALSE()),0)</f>
        <v>277861.32487520878</v>
      </c>
      <c r="AF134" s="35">
        <f>IFERROR(VLOOKUP(B134,'SOCIALE INFRASTRUCTUUR 2025'!$K$13:$R$354,8,FALSE()),0)</f>
        <v>29681.571917963269</v>
      </c>
    </row>
    <row r="135" spans="2:32">
      <c r="B135" s="32">
        <v>163</v>
      </c>
      <c r="C135" s="33" t="s">
        <v>146</v>
      </c>
      <c r="D135" s="34">
        <f t="shared" si="6"/>
        <v>4084446.3705319231</v>
      </c>
      <c r="E135" s="35">
        <f>IFERROR(VLOOKUP($B135,'WSW2025'!$R$13:$T$334,3,FALSE()),0)</f>
        <v>3851103.9312099987</v>
      </c>
      <c r="F135" s="35">
        <f>IFERROR(VLOOKUP(B135,'BESCHUT WERK 2025'!$K$13:$M$354,3,FALSE()),0)</f>
        <v>191807.94797683007</v>
      </c>
      <c r="G135" s="35">
        <f>IFERROR(VLOOKUP(B135,'SOCIALE INFRASTRUCTUUR 2025'!$K$13:$M$354,3,FALSE()),0)</f>
        <v>41534.491345094546</v>
      </c>
      <c r="H135" s="31"/>
      <c r="I135" s="34">
        <f t="shared" si="7"/>
        <v>3775858.5587752946</v>
      </c>
      <c r="J135" s="35">
        <f>IFERROR(VLOOKUP($B135,'WSW2025'!$R$13:$U$334,4,FALSE()),0)</f>
        <v>3524645.4838469289</v>
      </c>
      <c r="K135" s="35">
        <f>IFERROR(VLOOKUP(B135,'BESCHUT WERK 2025'!$K$13:$N$354,4,FALSE()),0)</f>
        <v>206265.62310759065</v>
      </c>
      <c r="L135" s="35">
        <f>IFERROR(VLOOKUP(B135,'SOCIALE INFRASTRUCTUUR 2025'!$K$13:$N$354,4,FALSE()),0)</f>
        <v>44947.45182077479</v>
      </c>
      <c r="N135" s="34">
        <f t="shared" si="8"/>
        <v>3586998.0153957251</v>
      </c>
      <c r="O135" s="35">
        <f>IFERROR(VLOOKUP($B135,'WSW2025'!$R$13:$V$334,5,FALSE()),0)</f>
        <v>3317915.1553681293</v>
      </c>
      <c r="P135" s="35">
        <f>IFERROR(VLOOKUP(B135,'BESCHUT WERK 2025'!$K$13:$O$354,5,FALSE()),0)</f>
        <v>220718.25232797483</v>
      </c>
      <c r="Q135" s="35">
        <f>IFERROR(VLOOKUP(B135,'SOCIALE INFRASTRUCTUUR 2025'!$K$13:$O$354,5,FALSE()),0)</f>
        <v>48364.607699621207</v>
      </c>
      <c r="S135" s="34">
        <f t="shared" si="9"/>
        <v>3420894.7619542642</v>
      </c>
      <c r="T135" s="35">
        <f>IFERROR(VLOOKUP($B135,'WSW2025'!$R$13:$W$334,6,FALSE()),0)</f>
        <v>3134100.1945205061</v>
      </c>
      <c r="U135" s="35">
        <f>IFERROR(VLOOKUP(B135,'BESCHUT WERK 2025'!$K$13:$P$354,6,FALSE()),0)</f>
        <v>235008.60845212429</v>
      </c>
      <c r="V135" s="35">
        <f>IFERROR(VLOOKUP(B135,'SOCIALE INFRASTRUCTUUR 2025'!$K$13:$P$354,6,FALSE()),0)</f>
        <v>51785.958981633798</v>
      </c>
      <c r="X135" s="34">
        <f t="shared" si="10"/>
        <v>3323469.9284436484</v>
      </c>
      <c r="Y135" s="35">
        <f>IFERROR(VLOOKUP($B135,'WSW2025'!$R$13:$X$334,7,FALSE()),0)</f>
        <v>3018792.0958733847</v>
      </c>
      <c r="Z135" s="35">
        <f>IFERROR(VLOOKUP(B135,'BESCHUT WERK 2025'!$K$13:$Q$354,7,FALSE()),0)</f>
        <v>249464.229201868</v>
      </c>
      <c r="AA135" s="35">
        <f>IFERROR(VLOOKUP(B135,'SOCIALE INFRASTRUCTUUR 2025'!$K$13:$Q$354,7,FALSE()),0)</f>
        <v>55213.603368395641</v>
      </c>
      <c r="AC135" s="34">
        <f t="shared" si="11"/>
        <v>3232146.3955043755</v>
      </c>
      <c r="AD135" s="35">
        <f>IFERROR(VLOOKUP($B135,'WSW2025'!$R$13:$Y$334,8,FALSE()),0)</f>
        <v>2907086.5686101364</v>
      </c>
      <c r="AE135" s="35">
        <f>IFERROR(VLOOKUP(B135,'BESCHUT WERK 2025'!$K$13:$R$354,8,FALSE()),0)</f>
        <v>266120.7055142835</v>
      </c>
      <c r="AF135" s="35">
        <f>IFERROR(VLOOKUP(B135,'SOCIALE INFRASTRUCTUUR 2025'!$K$13:$R$354,8,FALSE()),0)</f>
        <v>58939.121379955635</v>
      </c>
    </row>
    <row r="136" spans="2:32">
      <c r="B136" s="32">
        <v>794</v>
      </c>
      <c r="C136" s="33" t="s">
        <v>147</v>
      </c>
      <c r="D136" s="34">
        <f t="shared" si="6"/>
        <v>18830717.098475989</v>
      </c>
      <c r="E136" s="35">
        <f>IFERROR(VLOOKUP($B136,'WSW2025'!$R$13:$T$334,3,FALSE()),0)</f>
        <v>17181377.961132444</v>
      </c>
      <c r="F136" s="35">
        <f>IFERROR(VLOOKUP(B136,'BESCHUT WERK 2025'!$K$13:$M$354,3,FALSE()),0)</f>
        <v>1466766.6609992802</v>
      </c>
      <c r="G136" s="35">
        <f>IFERROR(VLOOKUP(B136,'SOCIALE INFRASTRUCTUUR 2025'!$K$13:$M$354,3,FALSE()),0)</f>
        <v>182572.47634426452</v>
      </c>
      <c r="H136" s="31"/>
      <c r="I136" s="34">
        <f t="shared" si="7"/>
        <v>18445849.722529564</v>
      </c>
      <c r="J136" s="35">
        <f>IFERROR(VLOOKUP($B136,'WSW2025'!$R$13:$U$334,4,FALSE()),0)</f>
        <v>16670949.599120114</v>
      </c>
      <c r="K136" s="35">
        <f>IFERROR(VLOOKUP(B136,'BESCHUT WERK 2025'!$K$13:$N$354,4,FALSE()),0)</f>
        <v>1577325.353175686</v>
      </c>
      <c r="L136" s="35">
        <f>IFERROR(VLOOKUP(B136,'SOCIALE INFRASTRUCTUUR 2025'!$K$13:$N$354,4,FALSE()),0)</f>
        <v>197574.77023376548</v>
      </c>
      <c r="N136" s="34">
        <f t="shared" si="8"/>
        <v>17955186.47226572</v>
      </c>
      <c r="O136" s="35">
        <f>IFERROR(VLOOKUP($B136,'WSW2025'!$R$13:$V$334,5,FALSE()),0)</f>
        <v>16054745.507499551</v>
      </c>
      <c r="P136" s="35">
        <f>IFERROR(VLOOKUP(B136,'BESCHUT WERK 2025'!$K$13:$O$354,5,FALSE()),0)</f>
        <v>1687845.4589786264</v>
      </c>
      <c r="Q136" s="35">
        <f>IFERROR(VLOOKUP(B136,'SOCIALE INFRASTRUCTUUR 2025'!$K$13:$O$354,5,FALSE()),0)</f>
        <v>212595.5057875436</v>
      </c>
      <c r="S136" s="34">
        <f t="shared" si="9"/>
        <v>17519701.865300603</v>
      </c>
      <c r="T136" s="35">
        <f>IFERROR(VLOOKUP($B136,'WSW2025'!$R$13:$W$334,6,FALSE()),0)</f>
        <v>15494942.529425822</v>
      </c>
      <c r="U136" s="35">
        <f>IFERROR(VLOOKUP(B136,'BESCHUT WERK 2025'!$K$13:$P$354,6,FALSE()),0)</f>
        <v>1797124.6528691836</v>
      </c>
      <c r="V136" s="35">
        <f>IFERROR(VLOOKUP(B136,'SOCIALE INFRASTRUCTUUR 2025'!$K$13:$P$354,6,FALSE()),0)</f>
        <v>227634.68300559893</v>
      </c>
      <c r="X136" s="34">
        <f t="shared" si="10"/>
        <v>17285746.280841667</v>
      </c>
      <c r="Y136" s="35">
        <f>IFERROR(VLOOKUP($B136,'WSW2025'!$R$13:$X$334,7,FALSE()),0)</f>
        <v>15135377.123048503</v>
      </c>
      <c r="Z136" s="35">
        <f>IFERROR(VLOOKUP(B136,'BESCHUT WERK 2025'!$K$13:$Q$354,7,FALSE()),0)</f>
        <v>1907667.6350730949</v>
      </c>
      <c r="AA136" s="35">
        <f>IFERROR(VLOOKUP(B136,'SOCIALE INFRASTRUCTUUR 2025'!$K$13:$Q$354,7,FALSE()),0)</f>
        <v>242701.52272007003</v>
      </c>
      <c r="AC136" s="34">
        <f t="shared" si="11"/>
        <v>16794360.124551963</v>
      </c>
      <c r="AD136" s="35">
        <f>IFERROR(VLOOKUP($B136,'WSW2025'!$R$13:$Y$334,8,FALSE()),0)</f>
        <v>14500241.714726875</v>
      </c>
      <c r="AE136" s="35">
        <f>IFERROR(VLOOKUP(B136,'BESCHUT WERK 2025'!$K$13:$R$354,8,FALSE()),0)</f>
        <v>2035040.6892268653</v>
      </c>
      <c r="AF136" s="35">
        <f>IFERROR(VLOOKUP(B136,'SOCIALE INFRASTRUCTUUR 2025'!$K$13:$R$354,8,FALSE()),0)</f>
        <v>259077.72059822225</v>
      </c>
    </row>
    <row r="137" spans="2:32">
      <c r="B137" s="32">
        <v>531</v>
      </c>
      <c r="C137" s="33" t="s">
        <v>148</v>
      </c>
      <c r="D137" s="34">
        <f t="shared" si="6"/>
        <v>1282791.8684098262</v>
      </c>
      <c r="E137" s="35">
        <f>IFERROR(VLOOKUP($B137,'WSW2025'!$R$13:$T$334,3,FALSE()),0)</f>
        <v>1123923.5103542111</v>
      </c>
      <c r="F137" s="35">
        <f>IFERROR(VLOOKUP(B137,'BESCHUT WERK 2025'!$K$13:$M$354,3,FALSE()),0)</f>
        <v>132573.14051339711</v>
      </c>
      <c r="G137" s="35">
        <f>IFERROR(VLOOKUP(B137,'SOCIALE INFRASTRUCTUUR 2025'!$K$13:$M$354,3,FALSE()),0)</f>
        <v>26295.217542218132</v>
      </c>
      <c r="H137" s="31"/>
      <c r="I137" s="34">
        <f t="shared" si="7"/>
        <v>1292565.837576105</v>
      </c>
      <c r="J137" s="35">
        <f>IFERROR(VLOOKUP($B137,'WSW2025'!$R$13:$U$334,4,FALSE()),0)</f>
        <v>1121543.9514718517</v>
      </c>
      <c r="K137" s="35">
        <f>IFERROR(VLOOKUP(B137,'BESCHUT WERK 2025'!$K$13:$N$354,4,FALSE()),0)</f>
        <v>142565.9453831875</v>
      </c>
      <c r="L137" s="35">
        <f>IFERROR(VLOOKUP(B137,'SOCIALE INFRASTRUCTUUR 2025'!$K$13:$N$354,4,FALSE()),0)</f>
        <v>28455.940721066057</v>
      </c>
      <c r="N137" s="34">
        <f t="shared" si="8"/>
        <v>1269808.4580515763</v>
      </c>
      <c r="O137" s="35">
        <f>IFERROR(VLOOKUP($B137,'WSW2025'!$R$13:$V$334,5,FALSE()),0)</f>
        <v>1086633.8754306291</v>
      </c>
      <c r="P137" s="35">
        <f>IFERROR(VLOOKUP(B137,'BESCHUT WERK 2025'!$K$13:$O$354,5,FALSE()),0)</f>
        <v>152555.26263845325</v>
      </c>
      <c r="Q137" s="35">
        <f>IFERROR(VLOOKUP(B137,'SOCIALE INFRASTRUCTUUR 2025'!$K$13:$O$354,5,FALSE()),0)</f>
        <v>30619.319982494002</v>
      </c>
      <c r="S137" s="34">
        <f t="shared" si="9"/>
        <v>1244097.2861931513</v>
      </c>
      <c r="T137" s="35">
        <f>IFERROR(VLOOKUP($B137,'WSW2025'!$R$13:$W$334,6,FALSE()),0)</f>
        <v>1048879.5103188579</v>
      </c>
      <c r="U137" s="35">
        <f>IFERROR(VLOOKUP(B137,'BESCHUT WERK 2025'!$K$13:$P$354,6,FALSE()),0)</f>
        <v>162432.42054779164</v>
      </c>
      <c r="V137" s="35">
        <f>IFERROR(VLOOKUP(B137,'SOCIALE INFRASTRUCTUUR 2025'!$K$13:$P$354,6,FALSE()),0)</f>
        <v>32785.355326501973</v>
      </c>
      <c r="X137" s="34">
        <f t="shared" si="10"/>
        <v>1198478.2275276012</v>
      </c>
      <c r="Y137" s="35">
        <f>IFERROR(VLOOKUP($B137,'WSW2025'!$R$13:$X$334,7,FALSE()),0)</f>
        <v>991099.04725545924</v>
      </c>
      <c r="Z137" s="35">
        <f>IFERROR(VLOOKUP(B137,'BESCHUT WERK 2025'!$K$13:$Q$354,7,FALSE()),0)</f>
        <v>172423.80547776193</v>
      </c>
      <c r="AA137" s="35">
        <f>IFERROR(VLOOKUP(B137,'SOCIALE INFRASTRUCTUUR 2025'!$K$13:$Q$354,7,FALSE()),0)</f>
        <v>34955.374794379975</v>
      </c>
      <c r="AC137" s="34">
        <f t="shared" si="11"/>
        <v>1156397.6672642743</v>
      </c>
      <c r="AD137" s="35">
        <f>IFERROR(VLOOKUP($B137,'WSW2025'!$R$13:$Y$334,8,FALSE()),0)</f>
        <v>935147.32115102152</v>
      </c>
      <c r="AE137" s="35">
        <f>IFERROR(VLOOKUP(B137,'BESCHUT WERK 2025'!$K$13:$R$354,8,FALSE()),0)</f>
        <v>183936.36998781314</v>
      </c>
      <c r="AF137" s="35">
        <f>IFERROR(VLOOKUP(B137,'SOCIALE INFRASTRUCTUUR 2025'!$K$13:$R$354,8,FALSE()),0)</f>
        <v>37313.976125439542</v>
      </c>
    </row>
    <row r="138" spans="2:32">
      <c r="B138" s="32">
        <v>164</v>
      </c>
      <c r="C138" s="33" t="s">
        <v>149</v>
      </c>
      <c r="D138" s="34">
        <f t="shared" si="6"/>
        <v>14388210.570293782</v>
      </c>
      <c r="E138" s="35">
        <f>IFERROR(VLOOKUP($B138,'WSW2025'!$R$13:$T$334,3,FALSE()),0)</f>
        <v>13449433.18359267</v>
      </c>
      <c r="F138" s="35">
        <f>IFERROR(VLOOKUP(B138,'BESCHUT WERK 2025'!$K$13:$M$354,3,FALSE()),0)</f>
        <v>809542.36866691511</v>
      </c>
      <c r="G138" s="35">
        <f>IFERROR(VLOOKUP(B138,'SOCIALE INFRASTRUCTUUR 2025'!$K$13:$M$354,3,FALSE()),0)</f>
        <v>129235.01803419706</v>
      </c>
      <c r="H138" s="31"/>
      <c r="I138" s="34">
        <f t="shared" si="7"/>
        <v>13702022.847366659</v>
      </c>
      <c r="J138" s="35">
        <f>IFERROR(VLOOKUP($B138,'WSW2025'!$R$13:$U$334,4,FALSE()),0)</f>
        <v>12691606.103748368</v>
      </c>
      <c r="K138" s="35">
        <f>IFERROR(VLOOKUP(B138,'BESCHUT WERK 2025'!$K$13:$N$354,4,FALSE()),0)</f>
        <v>870562.26223350759</v>
      </c>
      <c r="L138" s="35">
        <f>IFERROR(VLOOKUP(B138,'SOCIALE INFRASTRUCTUUR 2025'!$K$13:$N$354,4,FALSE()),0)</f>
        <v>139854.48138478486</v>
      </c>
      <c r="N138" s="34">
        <f t="shared" si="8"/>
        <v>12970039.662980329</v>
      </c>
      <c r="O138" s="35">
        <f>IFERROR(VLOOKUP($B138,'WSW2025'!$R$13:$V$334,5,FALSE()),0)</f>
        <v>11887991.805112602</v>
      </c>
      <c r="P138" s="35">
        <f>IFERROR(VLOOKUP(B138,'BESCHUT WERK 2025'!$K$13:$O$354,5,FALSE()),0)</f>
        <v>931560.85909012961</v>
      </c>
      <c r="Q138" s="35">
        <f>IFERROR(VLOOKUP(B138,'SOCIALE INFRASTRUCTUUR 2025'!$K$13:$O$354,5,FALSE()),0)</f>
        <v>150486.99877759835</v>
      </c>
      <c r="S138" s="34">
        <f t="shared" si="9"/>
        <v>12374441.61051861</v>
      </c>
      <c r="T138" s="35">
        <f>IFERROR(VLOOKUP($B138,'WSW2025'!$R$13:$W$334,6,FALSE()),0)</f>
        <v>11221434.472280094</v>
      </c>
      <c r="U138" s="35">
        <f>IFERROR(VLOOKUP(B138,'BESCHUT WERK 2025'!$K$13:$P$354,6,FALSE()),0)</f>
        <v>991874.56802587758</v>
      </c>
      <c r="V138" s="35">
        <f>IFERROR(VLOOKUP(B138,'SOCIALE INFRASTRUCTUUR 2025'!$K$13:$P$354,6,FALSE()),0)</f>
        <v>161132.57021263751</v>
      </c>
      <c r="X138" s="34">
        <f t="shared" si="10"/>
        <v>11871556.787209749</v>
      </c>
      <c r="Y138" s="35">
        <f>IFERROR(VLOOKUP($B138,'WSW2025'!$R$13:$X$334,7,FALSE()),0)</f>
        <v>10646873.273602614</v>
      </c>
      <c r="Z138" s="35">
        <f>IFERROR(VLOOKUP(B138,'BESCHUT WERK 2025'!$K$13:$Q$354,7,FALSE()),0)</f>
        <v>1052885.79089612</v>
      </c>
      <c r="AA138" s="35">
        <f>IFERROR(VLOOKUP(B138,'SOCIALE INFRASTRUCTUUR 2025'!$K$13:$Q$354,7,FALSE()),0)</f>
        <v>171797.7227110152</v>
      </c>
      <c r="AC138" s="34">
        <f t="shared" si="11"/>
        <v>11480972.402062004</v>
      </c>
      <c r="AD138" s="35">
        <f>IFERROR(VLOOKUP($B138,'WSW2025'!$R$13:$Y$334,8,FALSE()),0)</f>
        <v>10174396.770992836</v>
      </c>
      <c r="AE138" s="35">
        <f>IFERROR(VLOOKUP(B138,'BESCHUT WERK 2025'!$K$13:$R$354,8,FALSE()),0)</f>
        <v>1123185.9188617524</v>
      </c>
      <c r="AF138" s="35">
        <f>IFERROR(VLOOKUP(B138,'SOCIALE INFRASTRUCTUUR 2025'!$K$13:$R$354,8,FALSE()),0)</f>
        <v>183389.7122074159</v>
      </c>
    </row>
    <row r="139" spans="2:32">
      <c r="B139" s="32">
        <v>1966</v>
      </c>
      <c r="C139" s="33" t="s">
        <v>150</v>
      </c>
      <c r="D139" s="34">
        <f t="shared" ref="D139:D202" si="12">SUM(E139:G139)</f>
        <v>8760328.4218837116</v>
      </c>
      <c r="E139" s="35">
        <f>IFERROR(VLOOKUP($B139,'WSW2025'!$R$13:$T$334,3,FALSE()),0)</f>
        <v>8141953.5122416224</v>
      </c>
      <c r="F139" s="35">
        <f>IFERROR(VLOOKUP(B139,'BESCHUT WERK 2025'!$K$13:$M$354,3,FALSE()),0)</f>
        <v>564141.02346126409</v>
      </c>
      <c r="G139" s="35">
        <f>IFERROR(VLOOKUP(B139,'SOCIALE INFRASTRUCTUUR 2025'!$K$13:$M$354,3,FALSE()),0)</f>
        <v>54233.886180824898</v>
      </c>
      <c r="H139" s="31"/>
      <c r="I139" s="34">
        <f t="shared" ref="I139:I202" si="13">SUM(J139:L139)</f>
        <v>8372676.2401263108</v>
      </c>
      <c r="J139" s="35">
        <f>IFERROR(VLOOKUP($B139,'WSW2025'!$R$13:$U$334,4,FALSE()),0)</f>
        <v>7707322.2650138456</v>
      </c>
      <c r="K139" s="35">
        <f>IFERROR(VLOOKUP(B139,'BESCHUT WERK 2025'!$K$13:$N$354,4,FALSE()),0)</f>
        <v>606663.59737526649</v>
      </c>
      <c r="L139" s="35">
        <f>IFERROR(VLOOKUP(B139,'SOCIALE INFRASTRUCTUUR 2025'!$K$13:$N$354,4,FALSE()),0)</f>
        <v>58690.377737198745</v>
      </c>
      <c r="N139" s="34">
        <f t="shared" ref="N139:N202" si="14">SUM(O139:Q139)</f>
        <v>8135669.2902350677</v>
      </c>
      <c r="O139" s="35">
        <f>IFERROR(VLOOKUP($B139,'WSW2025'!$R$13:$V$334,5,FALSE()),0)</f>
        <v>7423345.6123947771</v>
      </c>
      <c r="P139" s="35">
        <f>IFERROR(VLOOKUP(B139,'BESCHUT WERK 2025'!$K$13:$O$354,5,FALSE()),0)</f>
        <v>649171.330376397</v>
      </c>
      <c r="Q139" s="35">
        <f>IFERROR(VLOOKUP(B139,'SOCIALE INFRASTRUCTUUR 2025'!$K$13:$O$354,5,FALSE()),0)</f>
        <v>63152.347463893879</v>
      </c>
      <c r="S139" s="34">
        <f t="shared" ref="S139:S202" si="15">SUM(T139:V139)</f>
        <v>7849989.9825798161</v>
      </c>
      <c r="T139" s="35">
        <f>IFERROR(VLOOKUP($B139,'WSW2025'!$R$13:$W$334,6,FALSE()),0)</f>
        <v>7091168.3976538349</v>
      </c>
      <c r="U139" s="35">
        <f>IFERROR(VLOOKUP(B139,'BESCHUT WERK 2025'!$K$13:$P$354,6,FALSE()),0)</f>
        <v>691201.78956507042</v>
      </c>
      <c r="V139" s="35">
        <f>IFERROR(VLOOKUP(B139,'SOCIALE INFRASTRUCTUUR 2025'!$K$13:$P$354,6,FALSE()),0)</f>
        <v>67619.795360910313</v>
      </c>
      <c r="X139" s="34">
        <f t="shared" ref="X139:X202" si="16">SUM(Y139:AA139)</f>
        <v>7437586.057389034</v>
      </c>
      <c r="Y139" s="35">
        <f>IFERROR(VLOOKUP($B139,'WSW2025'!$R$13:$X$334,7,FALSE()),0)</f>
        <v>6631772.2756936597</v>
      </c>
      <c r="Z139" s="35">
        <f>IFERROR(VLOOKUP(B139,'BESCHUT WERK 2025'!$K$13:$Q$354,7,FALSE()),0)</f>
        <v>733718.32118196622</v>
      </c>
      <c r="AA139" s="35">
        <f>IFERROR(VLOOKUP(B139,'SOCIALE INFRASTRUCTUUR 2025'!$K$13:$Q$354,7,FALSE()),0)</f>
        <v>72095.460513408689</v>
      </c>
      <c r="AC139" s="34">
        <f t="shared" ref="AC139:AC202" si="17">SUM(AD139:AF139)</f>
        <v>7086539.3957579629</v>
      </c>
      <c r="AD139" s="35">
        <f>IFERROR(VLOOKUP($B139,'WSW2025'!$R$13:$Y$334,8,FALSE()),0)</f>
        <v>6226871.3626042949</v>
      </c>
      <c r="AE139" s="35">
        <f>IFERROR(VLOOKUP(B139,'BESCHUT WERK 2025'!$K$13:$R$354,8,FALSE()),0)</f>
        <v>782707.95739494869</v>
      </c>
      <c r="AF139" s="35">
        <f>IFERROR(VLOOKUP(B139,'SOCIALE INFRASTRUCTUUR 2025'!$K$13:$R$354,8,FALSE()),0)</f>
        <v>76960.075758719046</v>
      </c>
    </row>
    <row r="140" spans="2:32">
      <c r="B140" s="32">
        <v>252</v>
      </c>
      <c r="C140" s="33" t="s">
        <v>151</v>
      </c>
      <c r="D140" s="34">
        <f t="shared" si="12"/>
        <v>1416971.7852485455</v>
      </c>
      <c r="E140" s="35">
        <f>IFERROR(VLOOKUP($B140,'WSW2025'!$R$13:$T$334,3,FALSE()),0)</f>
        <v>1306444.1391778511</v>
      </c>
      <c r="F140" s="35">
        <f>IFERROR(VLOOKUP(B140,'BESCHUT WERK 2025'!$K$13:$M$354,3,FALSE()),0)</f>
        <v>98724.679105721312</v>
      </c>
      <c r="G140" s="35">
        <f>IFERROR(VLOOKUP(B140,'SOCIALE INFRASTRUCTUUR 2025'!$K$13:$M$354,3,FALSE()),0)</f>
        <v>11802.966964972911</v>
      </c>
      <c r="H140" s="31"/>
      <c r="I140" s="34">
        <f t="shared" si="13"/>
        <v>1425370.396280431</v>
      </c>
      <c r="J140" s="35">
        <f>IFERROR(VLOOKUP($B140,'WSW2025'!$R$13:$U$334,4,FALSE()),0)</f>
        <v>1306431.4297115535</v>
      </c>
      <c r="K140" s="35">
        <f>IFERROR(VLOOKUP(B140,'BESCHUT WERK 2025'!$K$13:$N$354,4,FALSE()),0)</f>
        <v>106166.12954067157</v>
      </c>
      <c r="L140" s="35">
        <f>IFERROR(VLOOKUP(B140,'SOCIALE INFRASTRUCTUUR 2025'!$K$13:$N$354,4,FALSE()),0)</f>
        <v>12772.837028205786</v>
      </c>
      <c r="N140" s="34">
        <f t="shared" si="14"/>
        <v>1371956.3890727803</v>
      </c>
      <c r="O140" s="35">
        <f>IFERROR(VLOOKUP($B140,'WSW2025'!$R$13:$V$334,5,FALSE()),0)</f>
        <v>1244607.5069465868</v>
      </c>
      <c r="P140" s="35">
        <f>IFERROR(VLOOKUP(B140,'BESCHUT WERK 2025'!$K$13:$O$354,5,FALSE()),0)</f>
        <v>113604.9828158695</v>
      </c>
      <c r="Q140" s="35">
        <f>IFERROR(VLOOKUP(B140,'SOCIALE INFRASTRUCTUUR 2025'!$K$13:$O$354,5,FALSE()),0)</f>
        <v>13743.899310324012</v>
      </c>
      <c r="S140" s="34">
        <f t="shared" si="15"/>
        <v>1338770.357699675</v>
      </c>
      <c r="T140" s="35">
        <f>IFERROR(VLOOKUP($B140,'WSW2025'!$R$13:$W$334,6,FALSE()),0)</f>
        <v>1203093.8907144601</v>
      </c>
      <c r="U140" s="35">
        <f>IFERROR(VLOOKUP(B140,'BESCHUT WERK 2025'!$K$13:$P$354,6,FALSE()),0)</f>
        <v>120960.31317388738</v>
      </c>
      <c r="V140" s="35">
        <f>IFERROR(VLOOKUP(B140,'SOCIALE INFRASTRUCTUUR 2025'!$K$13:$P$354,6,FALSE()),0)</f>
        <v>14716.153811327587</v>
      </c>
      <c r="X140" s="34">
        <f t="shared" si="16"/>
        <v>1193197.7595933571</v>
      </c>
      <c r="Y140" s="35">
        <f>IFERROR(VLOOKUP($B140,'WSW2025'!$R$13:$X$334,7,FALSE()),0)</f>
        <v>1049106.856745854</v>
      </c>
      <c r="Z140" s="35">
        <f>IFERROR(VLOOKUP(B140,'BESCHUT WERK 2025'!$K$13:$Q$354,7,FALSE()),0)</f>
        <v>128400.706206844</v>
      </c>
      <c r="AA140" s="35">
        <f>IFERROR(VLOOKUP(B140,'SOCIALE INFRASTRUCTUUR 2025'!$K$13:$Q$354,7,FALSE()),0)</f>
        <v>15690.196640659191</v>
      </c>
      <c r="AC140" s="34">
        <f t="shared" si="17"/>
        <v>1207889.2898858481</v>
      </c>
      <c r="AD140" s="35">
        <f>IFERROR(VLOOKUP($B140,'WSW2025'!$R$13:$Y$334,8,FALSE()),0)</f>
        <v>1054166.5103308812</v>
      </c>
      <c r="AE140" s="35">
        <f>IFERROR(VLOOKUP(B140,'BESCHUT WERK 2025'!$K$13:$R$354,8,FALSE()),0)</f>
        <v>136973.89254411616</v>
      </c>
      <c r="AF140" s="35">
        <f>IFERROR(VLOOKUP(B140,'SOCIALE INFRASTRUCTUUR 2025'!$K$13:$R$354,8,FALSE()),0)</f>
        <v>16748.8870108507</v>
      </c>
    </row>
    <row r="141" spans="2:32">
      <c r="B141" s="32">
        <v>797</v>
      </c>
      <c r="C141" s="33" t="s">
        <v>152</v>
      </c>
      <c r="D141" s="34">
        <f t="shared" si="12"/>
        <v>3966786.4241963378</v>
      </c>
      <c r="E141" s="35">
        <f>IFERROR(VLOOKUP($B141,'WSW2025'!$R$13:$T$334,3,FALSE()),0)</f>
        <v>3601731.3059515893</v>
      </c>
      <c r="F141" s="35">
        <f>IFERROR(VLOOKUP(B141,'BESCHUT WERK 2025'!$K$13:$M$354,3,FALSE()),0)</f>
        <v>318739.67825561436</v>
      </c>
      <c r="G141" s="35">
        <f>IFERROR(VLOOKUP(B141,'SOCIALE INFRASTRUCTUUR 2025'!$K$13:$M$354,3,FALSE()),0)</f>
        <v>46315.439989134211</v>
      </c>
      <c r="H141" s="31"/>
      <c r="I141" s="34">
        <f t="shared" si="13"/>
        <v>3950941.0987697933</v>
      </c>
      <c r="J141" s="35">
        <f>IFERROR(VLOOKUP($B141,'WSW2025'!$R$13:$U$334,4,FALSE()),0)</f>
        <v>3558054.9070281629</v>
      </c>
      <c r="K141" s="35">
        <f>IFERROR(VLOOKUP(B141,'BESCHUT WERK 2025'!$K$13:$N$354,4,FALSE()),0)</f>
        <v>342764.93251702545</v>
      </c>
      <c r="L141" s="35">
        <f>IFERROR(VLOOKUP(B141,'SOCIALE INFRASTRUCTUUR 2025'!$K$13:$N$354,4,FALSE()),0)</f>
        <v>50121.259224604983</v>
      </c>
      <c r="N141" s="34">
        <f t="shared" si="14"/>
        <v>3810805.2142503769</v>
      </c>
      <c r="O141" s="35">
        <f>IFERROR(VLOOKUP($B141,'WSW2025'!$R$13:$V$334,5,FALSE()),0)</f>
        <v>3390091.6558003654</v>
      </c>
      <c r="P141" s="35">
        <f>IFERROR(VLOOKUP(B141,'BESCHUT WERK 2025'!$K$13:$O$354,5,FALSE()),0)</f>
        <v>366781.8016626641</v>
      </c>
      <c r="Q141" s="35">
        <f>IFERROR(VLOOKUP(B141,'SOCIALE INFRASTRUCTUUR 2025'!$K$13:$O$354,5,FALSE()),0)</f>
        <v>53931.756787347389</v>
      </c>
      <c r="S141" s="34">
        <f t="shared" si="15"/>
        <v>3751248.5626538075</v>
      </c>
      <c r="T141" s="35">
        <f>IFERROR(VLOOKUP($B141,'WSW2025'!$R$13:$W$334,6,FALSE()),0)</f>
        <v>3302972.6188721806</v>
      </c>
      <c r="U141" s="35">
        <f>IFERROR(VLOOKUP(B141,'BESCHUT WERK 2025'!$K$13:$P$354,6,FALSE()),0)</f>
        <v>390529.01110426529</v>
      </c>
      <c r="V141" s="35">
        <f>IFERROR(VLOOKUP(B141,'SOCIALE INFRASTRUCTUUR 2025'!$K$13:$P$354,6,FALSE()),0)</f>
        <v>57746.93267736143</v>
      </c>
      <c r="X141" s="34">
        <f t="shared" si="16"/>
        <v>3648948.2416378059</v>
      </c>
      <c r="Y141" s="35">
        <f>IFERROR(VLOOKUP($B141,'WSW2025'!$R$13:$X$334,7,FALSE()),0)</f>
        <v>3172828.2641117126</v>
      </c>
      <c r="Z141" s="35">
        <f>IFERROR(VLOOKUP(B141,'BESCHUT WERK 2025'!$K$13:$Q$354,7,FALSE()),0)</f>
        <v>414550.85146781051</v>
      </c>
      <c r="AA141" s="35">
        <f>IFERROR(VLOOKUP(B141,'SOCIALE INFRASTRUCTUUR 2025'!$K$13:$Q$354,7,FALSE()),0)</f>
        <v>61569.126058282905</v>
      </c>
      <c r="AC141" s="34">
        <f t="shared" si="17"/>
        <v>3565624.6413796423</v>
      </c>
      <c r="AD141" s="35">
        <f>IFERROR(VLOOKUP($B141,'WSW2025'!$R$13:$Y$334,8,FALSE()),0)</f>
        <v>3057671.1647760053</v>
      </c>
      <c r="AE141" s="35">
        <f>IFERROR(VLOOKUP(B141,'BESCHUT WERK 2025'!$K$13:$R$354,8,FALSE()),0)</f>
        <v>442229.99592814693</v>
      </c>
      <c r="AF141" s="35">
        <f>IFERROR(VLOOKUP(B141,'SOCIALE INFRASTRUCTUUR 2025'!$K$13:$R$354,8,FALSE()),0)</f>
        <v>65723.480675490093</v>
      </c>
    </row>
    <row r="142" spans="2:32">
      <c r="B142" s="32">
        <v>534</v>
      </c>
      <c r="C142" s="33" t="s">
        <v>153</v>
      </c>
      <c r="D142" s="34">
        <f t="shared" si="12"/>
        <v>1962420.4704890554</v>
      </c>
      <c r="E142" s="35">
        <f>IFERROR(VLOOKUP($B142,'WSW2025'!$R$13:$T$334,3,FALSE()),0)</f>
        <v>1756401.0980851413</v>
      </c>
      <c r="F142" s="35">
        <f>IFERROR(VLOOKUP(B142,'BESCHUT WERK 2025'!$K$13:$M$354,3,FALSE()),0)</f>
        <v>188987.24285952278</v>
      </c>
      <c r="G142" s="35">
        <f>IFERROR(VLOOKUP(B142,'SOCIALE INFRASTRUCTUUR 2025'!$K$13:$M$354,3,FALSE()),0)</f>
        <v>17032.12954439129</v>
      </c>
      <c r="H142" s="31"/>
      <c r="I142" s="34">
        <f t="shared" si="13"/>
        <v>1952738.6299226747</v>
      </c>
      <c r="J142" s="35">
        <f>IFERROR(VLOOKUP($B142,'WSW2025'!$R$13:$U$334,4,FALSE()),0)</f>
        <v>1731074.6359258161</v>
      </c>
      <c r="K142" s="35">
        <f>IFERROR(VLOOKUP(B142,'BESCHUT WERK 2025'!$K$13:$N$354,4,FALSE()),0)</f>
        <v>203232.30512071351</v>
      </c>
      <c r="L142" s="35">
        <f>IFERROR(VLOOKUP(B142,'SOCIALE INFRASTRUCTUUR 2025'!$K$13:$N$354,4,FALSE()),0)</f>
        <v>18431.688876145057</v>
      </c>
      <c r="N142" s="34">
        <f t="shared" si="14"/>
        <v>1897478.0657703513</v>
      </c>
      <c r="O142" s="35">
        <f>IFERROR(VLOOKUP($B142,'WSW2025'!$R$13:$V$334,5,FALSE()),0)</f>
        <v>1660172.701469234</v>
      </c>
      <c r="P142" s="35">
        <f>IFERROR(VLOOKUP(B142,'BESCHUT WERK 2025'!$K$13:$O$354,5,FALSE()),0)</f>
        <v>217472.39567609294</v>
      </c>
      <c r="Q142" s="35">
        <f>IFERROR(VLOOKUP(B142,'SOCIALE INFRASTRUCTUUR 2025'!$K$13:$O$354,5,FALSE()),0)</f>
        <v>19832.968625024521</v>
      </c>
      <c r="S142" s="34">
        <f t="shared" si="15"/>
        <v>1846843.807774731</v>
      </c>
      <c r="T142" s="35">
        <f>IFERROR(VLOOKUP($B142,'WSW2025'!$R$13:$W$334,6,FALSE()),0)</f>
        <v>1594055.2394794025</v>
      </c>
      <c r="U142" s="35">
        <f>IFERROR(VLOOKUP(B142,'BESCHUT WERK 2025'!$K$13:$P$354,6,FALSE()),0)</f>
        <v>231552.59950429871</v>
      </c>
      <c r="V142" s="35">
        <f>IFERROR(VLOOKUP(B142,'SOCIALE INFRASTRUCTUUR 2025'!$K$13:$P$354,6,FALSE()),0)</f>
        <v>21235.968791029685</v>
      </c>
      <c r="X142" s="34">
        <f t="shared" si="16"/>
        <v>1797138.8107505008</v>
      </c>
      <c r="Y142" s="35">
        <f>IFERROR(VLOOKUP($B142,'WSW2025'!$R$13:$X$334,7,FALSE()),0)</f>
        <v>1528701.6235718199</v>
      </c>
      <c r="Z142" s="35">
        <f>IFERROR(VLOOKUP(B142,'BESCHUT WERK 2025'!$K$13:$Q$354,7,FALSE()),0)</f>
        <v>245795.63759595761</v>
      </c>
      <c r="AA142" s="35">
        <f>IFERROR(VLOOKUP(B142,'SOCIALE INFRASTRUCTUUR 2025'!$K$13:$Q$354,7,FALSE()),0)</f>
        <v>22641.54958272339</v>
      </c>
      <c r="AC142" s="34">
        <f t="shared" si="17"/>
        <v>1820810.9236541276</v>
      </c>
      <c r="AD142" s="35">
        <f>IFERROR(VLOOKUP($B142,'WSW2025'!$R$13:$Y$334,8,FALSE()),0)</f>
        <v>1534434.477936479</v>
      </c>
      <c r="AE142" s="35">
        <f>IFERROR(VLOOKUP(B142,'BESCHUT WERK 2025'!$K$13:$R$354,8,FALSE()),0)</f>
        <v>262207.16572730703</v>
      </c>
      <c r="AF142" s="35">
        <f>IFERROR(VLOOKUP(B142,'SOCIALE INFRASTRUCTUUR 2025'!$K$13:$R$354,8,FALSE()),0)</f>
        <v>24169.279990341518</v>
      </c>
    </row>
    <row r="143" spans="2:32">
      <c r="B143" s="32">
        <v>798</v>
      </c>
      <c r="C143" s="33" t="s">
        <v>154</v>
      </c>
      <c r="D143" s="34">
        <f t="shared" si="12"/>
        <v>1535609.8045313419</v>
      </c>
      <c r="E143" s="35">
        <f>IFERROR(VLOOKUP($B143,'WSW2025'!$R$13:$T$334,3,FALSE()),0)</f>
        <v>1485811.0123753429</v>
      </c>
      <c r="F143" s="35">
        <f>IFERROR(VLOOKUP(B143,'BESCHUT WERK 2025'!$K$13:$M$354,3,FALSE()),0)</f>
        <v>39489.87164228849</v>
      </c>
      <c r="G143" s="35">
        <f>IFERROR(VLOOKUP(B143,'SOCIALE INFRASTRUCTUUR 2025'!$K$13:$M$354,3,FALSE()),0)</f>
        <v>10308.920513710516</v>
      </c>
      <c r="H143" s="31"/>
      <c r="I143" s="34">
        <f t="shared" si="13"/>
        <v>1462821.2836489417</v>
      </c>
      <c r="J143" s="35">
        <f>IFERROR(VLOOKUP($B143,'WSW2025'!$R$13:$U$334,4,FALSE()),0)</f>
        <v>1409198.8096181641</v>
      </c>
      <c r="K143" s="35">
        <f>IFERROR(VLOOKUP(B143,'BESCHUT WERK 2025'!$K$13:$N$354,4,FALSE()),0)</f>
        <v>42466.451816268687</v>
      </c>
      <c r="L143" s="35">
        <f>IFERROR(VLOOKUP(B143,'SOCIALE INFRASTRUCTUUR 2025'!$K$13:$N$354,4,FALSE()),0)</f>
        <v>11156.022214508852</v>
      </c>
      <c r="N143" s="34">
        <f t="shared" si="14"/>
        <v>1419765.7643310069</v>
      </c>
      <c r="O143" s="35">
        <f>IFERROR(VLOOKUP($B143,'WSW2025'!$R$13:$V$334,5,FALSE()),0)</f>
        <v>1362319.6059842496</v>
      </c>
      <c r="P143" s="35">
        <f>IFERROR(VLOOKUP(B143,'BESCHUT WERK 2025'!$K$13:$O$354,5,FALSE()),0)</f>
        <v>45441.993126347741</v>
      </c>
      <c r="Q143" s="35">
        <f>IFERROR(VLOOKUP(B143,'SOCIALE INFRASTRUCTUUR 2025'!$K$13:$O$354,5,FALSE()),0)</f>
        <v>12004.165220409581</v>
      </c>
      <c r="S143" s="34">
        <f t="shared" si="15"/>
        <v>1388148.3540826945</v>
      </c>
      <c r="T143" s="35">
        <f>IFERROR(VLOOKUP($B143,'WSW2025'!$R$13:$W$334,6,FALSE()),0)</f>
        <v>1326910.8792817269</v>
      </c>
      <c r="U143" s="35">
        <f>IFERROR(VLOOKUP(B143,'BESCHUT WERK 2025'!$K$13:$P$354,6,FALSE()),0)</f>
        <v>48384.125269554919</v>
      </c>
      <c r="V143" s="35">
        <f>IFERROR(VLOOKUP(B143,'SOCIALE INFRASTRUCTUUR 2025'!$K$13:$P$354,6,FALSE()),0)</f>
        <v>12853.349531412703</v>
      </c>
      <c r="X143" s="34">
        <f t="shared" si="16"/>
        <v>1401458.5681183387</v>
      </c>
      <c r="Y143" s="35">
        <f>IFERROR(VLOOKUP($B143,'WSW2025'!$R$13:$X$334,7,FALSE()),0)</f>
        <v>1336394.1898355316</v>
      </c>
      <c r="Z143" s="35">
        <f>IFERROR(VLOOKUP(B143,'BESCHUT WERK 2025'!$K$13:$Q$354,7,FALSE()),0)</f>
        <v>51360.282482737566</v>
      </c>
      <c r="AA143" s="35">
        <f>IFERROR(VLOOKUP(B143,'SOCIALE INFRASTRUCTUUR 2025'!$K$13:$Q$354,7,FALSE()),0)</f>
        <v>13704.095800069421</v>
      </c>
      <c r="AC143" s="34">
        <f t="shared" si="17"/>
        <v>1375480.1300593913</v>
      </c>
      <c r="AD143" s="35">
        <f>IFERROR(VLOOKUP($B143,'WSW2025'!$R$13:$Y$334,8,FALSE()),0)</f>
        <v>1306061.7983107485</v>
      </c>
      <c r="AE143" s="35">
        <f>IFERROR(VLOOKUP(B143,'BESCHUT WERK 2025'!$K$13:$R$354,8,FALSE()),0)</f>
        <v>54789.557017646475</v>
      </c>
      <c r="AF143" s="35">
        <f>IFERROR(VLOOKUP(B143,'SOCIALE INFRASTRUCTUUR 2025'!$K$13:$R$354,8,FALSE()),0)</f>
        <v>14628.774730996181</v>
      </c>
    </row>
    <row r="144" spans="2:32">
      <c r="B144" s="32">
        <v>402</v>
      </c>
      <c r="C144" s="33" t="s">
        <v>155</v>
      </c>
      <c r="D144" s="34">
        <f t="shared" si="12"/>
        <v>8231461.5416716542</v>
      </c>
      <c r="E144" s="35">
        <f>IFERROR(VLOOKUP($B144,'WSW2025'!$R$13:$T$334,3,FALSE()),0)</f>
        <v>7717326.8393892534</v>
      </c>
      <c r="F144" s="35">
        <f>IFERROR(VLOOKUP(B144,'BESCHUT WERK 2025'!$K$13:$M$354,3,FALSE()),0)</f>
        <v>440029.99829978554</v>
      </c>
      <c r="G144" s="35">
        <f>IFERROR(VLOOKUP(B144,'SOCIALE INFRASTRUCTUUR 2025'!$K$13:$M$354,3,FALSE()),0)</f>
        <v>74104.703982614737</v>
      </c>
      <c r="H144" s="31"/>
      <c r="I144" s="34">
        <f t="shared" si="13"/>
        <v>7829246.9170582462</v>
      </c>
      <c r="J144" s="35">
        <f>IFERROR(VLOOKUP($B144,'WSW2025'!$R$13:$U$334,4,FALSE()),0)</f>
        <v>7275855.2963461708</v>
      </c>
      <c r="K144" s="35">
        <f>IFERROR(VLOOKUP(B144,'BESCHUT WERK 2025'!$K$13:$N$354,4,FALSE()),0)</f>
        <v>473197.60595270741</v>
      </c>
      <c r="L144" s="35">
        <f>IFERROR(VLOOKUP(B144,'SOCIALE INFRASTRUCTUUR 2025'!$K$13:$N$354,4,FALSE()),0)</f>
        <v>80194.014759367972</v>
      </c>
      <c r="N144" s="34">
        <f t="shared" si="14"/>
        <v>7591334.3933984498</v>
      </c>
      <c r="O144" s="35">
        <f>IFERROR(VLOOKUP($B144,'WSW2025'!$R$13:$V$334,5,FALSE()),0)</f>
        <v>6998689.9448451046</v>
      </c>
      <c r="P144" s="35">
        <f>IFERROR(VLOOKUP(B144,'BESCHUT WERK 2025'!$K$13:$O$354,5,FALSE()),0)</f>
        <v>506353.63769358955</v>
      </c>
      <c r="Q144" s="35">
        <f>IFERROR(VLOOKUP(B144,'SOCIALE INFRASTRUCTUUR 2025'!$K$13:$O$354,5,FALSE()),0)</f>
        <v>86290.810859755831</v>
      </c>
      <c r="S144" s="34">
        <f t="shared" si="15"/>
        <v>7529818.4580316767</v>
      </c>
      <c r="T144" s="35">
        <f>IFERROR(VLOOKUP($B144,'WSW2025'!$R$13:$W$334,6,FALSE()),0)</f>
        <v>6898285.9698871439</v>
      </c>
      <c r="U144" s="35">
        <f>IFERROR(VLOOKUP(B144,'BESCHUT WERK 2025'!$K$13:$P$354,6,FALSE()),0)</f>
        <v>539137.395860755</v>
      </c>
      <c r="V144" s="35">
        <f>IFERROR(VLOOKUP(B144,'SOCIALE INFRASTRUCTUUR 2025'!$K$13:$P$354,6,FALSE()),0)</f>
        <v>92395.092283778285</v>
      </c>
      <c r="X144" s="34">
        <f t="shared" si="16"/>
        <v>7097477.6744520944</v>
      </c>
      <c r="Y144" s="35">
        <f>IFERROR(VLOOKUP($B144,'WSW2025'!$R$13:$X$334,7,FALSE()),0)</f>
        <v>6426666.7822369095</v>
      </c>
      <c r="Z144" s="35">
        <f>IFERROR(VLOOKUP(B144,'BESCHUT WERK 2025'!$K$13:$Q$354,7,FALSE()),0)</f>
        <v>572300.29052193218</v>
      </c>
      <c r="AA144" s="35">
        <f>IFERROR(VLOOKUP(B144,'SOCIALE INFRASTRUCTUUR 2025'!$K$13:$Q$354,7,FALSE()),0)</f>
        <v>98510.601693252655</v>
      </c>
      <c r="AC144" s="34">
        <f t="shared" si="17"/>
        <v>6803648.9994843686</v>
      </c>
      <c r="AD144" s="35">
        <f>IFERROR(VLOOKUP($B144,'WSW2025'!$R$13:$Y$334,8,FALSE()),0)</f>
        <v>6087979.2236355245</v>
      </c>
      <c r="AE144" s="35">
        <f>IFERROR(VLOOKUP(B144,'BESCHUT WERK 2025'!$K$13:$R$354,8,FALSE()),0)</f>
        <v>610512.20676805964</v>
      </c>
      <c r="AF144" s="35">
        <f>IFERROR(VLOOKUP(B144,'SOCIALE INFRASTRUCTUUR 2025'!$K$13:$R$354,8,FALSE()),0)</f>
        <v>105157.56908078416</v>
      </c>
    </row>
    <row r="145" spans="2:32">
      <c r="B145" s="32">
        <v>1963</v>
      </c>
      <c r="C145" s="33" t="s">
        <v>156</v>
      </c>
      <c r="D145" s="34">
        <f t="shared" si="12"/>
        <v>5525048.8220338868</v>
      </c>
      <c r="E145" s="35">
        <f>IFERROR(VLOOKUP($B145,'WSW2025'!$R$13:$T$334,3,FALSE()),0)</f>
        <v>5112734.7906002868</v>
      </c>
      <c r="F145" s="35">
        <f>IFERROR(VLOOKUP(B145,'BESCHUT WERK 2025'!$K$13:$M$354,3,FALSE()),0)</f>
        <v>358229.54989790183</v>
      </c>
      <c r="G145" s="35">
        <f>IFERROR(VLOOKUP(B145,'SOCIALE INFRASTRUCTUUR 2025'!$K$13:$M$354,3,FALSE()),0)</f>
        <v>54084.481535698658</v>
      </c>
      <c r="H145" s="31"/>
      <c r="I145" s="34">
        <f t="shared" si="13"/>
        <v>5481015.2297828663</v>
      </c>
      <c r="J145" s="35">
        <f>IFERROR(VLOOKUP($B145,'WSW2025'!$R$13:$U$334,4,FALSE()),0)</f>
        <v>5037255.1491937442</v>
      </c>
      <c r="K145" s="35">
        <f>IFERROR(VLOOKUP(B145,'BESCHUT WERK 2025'!$K$13:$N$354,4,FALSE()),0)</f>
        <v>385231.38433329313</v>
      </c>
      <c r="L145" s="35">
        <f>IFERROR(VLOOKUP(B145,'SOCIALE INFRASTRUCTUUR 2025'!$K$13:$N$354,4,FALSE()),0)</f>
        <v>58528.696255829047</v>
      </c>
      <c r="N145" s="34">
        <f t="shared" si="14"/>
        <v>5497106.1316352207</v>
      </c>
      <c r="O145" s="35">
        <f>IFERROR(VLOOKUP($B145,'WSW2025'!$R$13:$V$334,5,FALSE()),0)</f>
        <v>5021903.9627913078</v>
      </c>
      <c r="P145" s="35">
        <f>IFERROR(VLOOKUP(B145,'BESCHUT WERK 2025'!$K$13:$O$354,5,FALSE()),0)</f>
        <v>412223.79478901083</v>
      </c>
      <c r="Q145" s="35">
        <f>IFERROR(VLOOKUP(B145,'SOCIALE INFRASTRUCTUUR 2025'!$K$13:$O$354,5,FALSE()),0)</f>
        <v>62978.374054902437</v>
      </c>
      <c r="S145" s="34">
        <f t="shared" si="15"/>
        <v>5426943.7560871895</v>
      </c>
      <c r="T145" s="35">
        <f>IFERROR(VLOOKUP($B145,'WSW2025'!$R$13:$W$334,6,FALSE()),0)</f>
        <v>4920597.1047804505</v>
      </c>
      <c r="U145" s="35">
        <f>IFERROR(VLOOKUP(B145,'BESCHUT WERK 2025'!$K$13:$P$354,6,FALSE()),0)</f>
        <v>438913.13637381996</v>
      </c>
      <c r="V145" s="35">
        <f>IFERROR(VLOOKUP(B145,'SOCIALE INFRASTRUCTUUR 2025'!$K$13:$P$354,6,FALSE()),0)</f>
        <v>67433.514932918828</v>
      </c>
      <c r="X145" s="34">
        <f t="shared" si="16"/>
        <v>5201576.8603468528</v>
      </c>
      <c r="Y145" s="35">
        <f>IFERROR(VLOOKUP($B145,'WSW2025'!$R$13:$X$334,7,FALSE()),0)</f>
        <v>4663768.875966955</v>
      </c>
      <c r="Z145" s="35">
        <f>IFERROR(VLOOKUP(B145,'BESCHUT WERK 2025'!$K$13:$Q$354,7,FALSE()),0)</f>
        <v>465911.13395054819</v>
      </c>
      <c r="AA145" s="35">
        <f>IFERROR(VLOOKUP(B145,'SOCIALE INFRASTRUCTUUR 2025'!$K$13:$Q$354,7,FALSE()),0)</f>
        <v>71896.85042934971</v>
      </c>
      <c r="AC145" s="34">
        <f t="shared" si="17"/>
        <v>4920977.1955656018</v>
      </c>
      <c r="AD145" s="35">
        <f>IFERROR(VLOOKUP($B145,'WSW2025'!$R$13:$Y$334,8,FALSE()),0)</f>
        <v>4347209.5780890752</v>
      </c>
      <c r="AE145" s="35">
        <f>IFERROR(VLOOKUP(B145,'BESCHUT WERK 2025'!$K$13:$R$354,8,FALSE()),0)</f>
        <v>497019.55294579302</v>
      </c>
      <c r="AF145" s="35">
        <f>IFERROR(VLOOKUP(B145,'SOCIALE INFRASTRUCTUUR 2025'!$K$13:$R$354,8,FALSE()),0)</f>
        <v>76748.064530733594</v>
      </c>
    </row>
    <row r="146" spans="2:32">
      <c r="B146" s="32">
        <v>1735</v>
      </c>
      <c r="C146" s="33" t="s">
        <v>157</v>
      </c>
      <c r="D146" s="34">
        <f t="shared" si="12"/>
        <v>3162606.6250105221</v>
      </c>
      <c r="E146" s="35">
        <f>IFERROR(VLOOKUP($B146,'WSW2025'!$R$13:$T$334,3,FALSE()),0)</f>
        <v>2982499.2846824988</v>
      </c>
      <c r="F146" s="35">
        <f>IFERROR(VLOOKUP(B146,'BESCHUT WERK 2025'!$K$13:$M$354,3,FALSE()),0)</f>
        <v>152318.07633454259</v>
      </c>
      <c r="G146" s="35">
        <f>IFERROR(VLOOKUP(B146,'SOCIALE INFRASTRUCTUUR 2025'!$K$13:$M$354,3,FALSE()),0)</f>
        <v>27789.263993480527</v>
      </c>
      <c r="H146" s="31"/>
      <c r="I146" s="34">
        <f t="shared" si="13"/>
        <v>2994397.0002730032</v>
      </c>
      <c r="J146" s="35">
        <f>IFERROR(VLOOKUP($B146,'WSW2025'!$R$13:$U$334,4,FALSE()),0)</f>
        <v>2800525.0734469173</v>
      </c>
      <c r="K146" s="35">
        <f>IFERROR(VLOOKUP(B146,'BESCHUT WERK 2025'!$K$13:$N$354,4,FALSE()),0)</f>
        <v>163799.17129132294</v>
      </c>
      <c r="L146" s="35">
        <f>IFERROR(VLOOKUP(B146,'SOCIALE INFRASTRUCTUUR 2025'!$K$13:$N$354,4,FALSE()),0)</f>
        <v>30072.755534762993</v>
      </c>
      <c r="N146" s="34">
        <f t="shared" si="14"/>
        <v>2953221.7983441716</v>
      </c>
      <c r="O146" s="35">
        <f>IFERROR(VLOOKUP($B146,'WSW2025'!$R$13:$V$334,5,FALSE()),0)</f>
        <v>2745586.485070135</v>
      </c>
      <c r="P146" s="35">
        <f>IFERROR(VLOOKUP(B146,'BESCHUT WERK 2025'!$K$13:$O$354,5,FALSE()),0)</f>
        <v>175276.2592016281</v>
      </c>
      <c r="Q146" s="35">
        <f>IFERROR(VLOOKUP(B146,'SOCIALE INFRASTRUCTUUR 2025'!$K$13:$O$354,5,FALSE()),0)</f>
        <v>32359.054072408435</v>
      </c>
      <c r="S146" s="34">
        <f t="shared" si="15"/>
        <v>2931986.7997611412</v>
      </c>
      <c r="T146" s="35">
        <f>IFERROR(VLOOKUP($B146,'WSW2025'!$R$13:$W$334,6,FALSE()),0)</f>
        <v>2710714.156972155</v>
      </c>
      <c r="U146" s="35">
        <f>IFERROR(VLOOKUP(B146,'BESCHUT WERK 2025'!$K$13:$P$354,6,FALSE()),0)</f>
        <v>186624.48318256956</v>
      </c>
      <c r="V146" s="35">
        <f>IFERROR(VLOOKUP(B146,'SOCIALE INFRASTRUCTUUR 2025'!$K$13:$P$354,6,FALSE()),0)</f>
        <v>34648.159606416855</v>
      </c>
      <c r="X146" s="34">
        <f t="shared" si="16"/>
        <v>2849192.1342652356</v>
      </c>
      <c r="Y146" s="35">
        <f>IFERROR(VLOOKUP($B146,'WSW2025'!$R$13:$X$334,7,FALSE()),0)</f>
        <v>2614146.7119111335</v>
      </c>
      <c r="Z146" s="35">
        <f>IFERROR(VLOOKUP(B146,'BESCHUT WERK 2025'!$K$13:$Q$354,7,FALSE()),0)</f>
        <v>198103.94671913213</v>
      </c>
      <c r="AA146" s="35">
        <f>IFERROR(VLOOKUP(B146,'SOCIALE INFRASTRUCTUUR 2025'!$K$13:$Q$354,7,FALSE()),0)</f>
        <v>36941.475634969742</v>
      </c>
      <c r="AC146" s="34">
        <f t="shared" si="17"/>
        <v>2681487.2530438062</v>
      </c>
      <c r="AD146" s="35">
        <f>IFERROR(VLOOKUP($B146,'WSW2025'!$R$13:$Y$334,8,FALSE()),0)</f>
        <v>2430722.0161418747</v>
      </c>
      <c r="AE146" s="35">
        <f>IFERROR(VLOOKUP(B146,'BESCHUT WERK 2025'!$K$13:$R$354,8,FALSE()),0)</f>
        <v>211331.14849663741</v>
      </c>
      <c r="AF146" s="35">
        <f>IFERROR(VLOOKUP(B146,'SOCIALE INFRASTRUCTUUR 2025'!$K$13:$R$354,8,FALSE()),0)</f>
        <v>39434.08840529406</v>
      </c>
    </row>
    <row r="147" spans="2:32">
      <c r="B147" s="32">
        <v>1911</v>
      </c>
      <c r="C147" s="33" t="s">
        <v>158</v>
      </c>
      <c r="D147" s="34">
        <f t="shared" si="12"/>
        <v>3321417.6495750886</v>
      </c>
      <c r="E147" s="35">
        <f>IFERROR(VLOOKUP($B147,'WSW2025'!$R$13:$T$334,3,FALSE()),0)</f>
        <v>2961519.7613493889</v>
      </c>
      <c r="F147" s="35">
        <f>IFERROR(VLOOKUP(B147,'BESCHUT WERK 2025'!$K$13:$M$354,3,FALSE()),0)</f>
        <v>307456.85778638959</v>
      </c>
      <c r="G147" s="35">
        <f>IFERROR(VLOOKUP(B147,'SOCIALE INFRASTRUCTUUR 2025'!$K$13:$M$354,3,FALSE()),0)</f>
        <v>52441.030439310023</v>
      </c>
      <c r="H147" s="31"/>
      <c r="I147" s="34">
        <f t="shared" si="13"/>
        <v>3238318.0167008652</v>
      </c>
      <c r="J147" s="35">
        <f>IFERROR(VLOOKUP($B147,'WSW2025'!$R$13:$U$334,4,FALSE()),0)</f>
        <v>2850936.1561705829</v>
      </c>
      <c r="K147" s="35">
        <f>IFERROR(VLOOKUP(B147,'BESCHUT WERK 2025'!$K$13:$N$354,4,FALSE()),0)</f>
        <v>330631.66056951991</v>
      </c>
      <c r="L147" s="35">
        <f>IFERROR(VLOOKUP(B147,'SOCIALE INFRASTRUCTUUR 2025'!$K$13:$N$354,4,FALSE()),0)</f>
        <v>56750.199960762417</v>
      </c>
      <c r="N147" s="34">
        <f t="shared" si="14"/>
        <v>3221883.117554103</v>
      </c>
      <c r="O147" s="35">
        <f>IFERROR(VLOOKUP($B147,'WSW2025'!$R$13:$V$334,5,FALSE()),0)</f>
        <v>2807020.0759429699</v>
      </c>
      <c r="P147" s="35">
        <f>IFERROR(VLOOKUP(B147,'BESCHUT WERK 2025'!$K$13:$O$354,5,FALSE()),0)</f>
        <v>353798.37505513645</v>
      </c>
      <c r="Q147" s="35">
        <f>IFERROR(VLOOKUP(B147,'SOCIALE INFRASTRUCTUUR 2025'!$K$13:$O$354,5,FALSE()),0)</f>
        <v>61064.666555996562</v>
      </c>
      <c r="S147" s="34">
        <f t="shared" si="15"/>
        <v>3221678.8309004521</v>
      </c>
      <c r="T147" s="35">
        <f>IFERROR(VLOOKUP($B147,'WSW2025'!$R$13:$W$334,6,FALSE()),0)</f>
        <v>2779589.4253624752</v>
      </c>
      <c r="U147" s="35">
        <f>IFERROR(VLOOKUP(B147,'BESCHUT WERK 2025'!$K$13:$P$354,6,FALSE()),0)</f>
        <v>376704.97531296464</v>
      </c>
      <c r="V147" s="35">
        <f>IFERROR(VLOOKUP(B147,'SOCIALE INFRASTRUCTUUR 2025'!$K$13:$P$354,6,FALSE()),0)</f>
        <v>65384.430225012453</v>
      </c>
      <c r="X147" s="34">
        <f t="shared" si="16"/>
        <v>3154822.2650594888</v>
      </c>
      <c r="Y147" s="35">
        <f>IFERROR(VLOOKUP($B147,'WSW2025'!$R$13:$X$334,7,FALSE()),0)</f>
        <v>2685233.6405106168</v>
      </c>
      <c r="Z147" s="35">
        <f>IFERROR(VLOOKUP(B147,'BESCHUT WERK 2025'!$K$13:$Q$354,7,FALSE()),0)</f>
        <v>399876.48504417087</v>
      </c>
      <c r="AA147" s="35">
        <f>IFERROR(VLOOKUP(B147,'SOCIALE INFRASTRUCTUUR 2025'!$K$13:$Q$354,7,FALSE()),0)</f>
        <v>69712.139504700972</v>
      </c>
      <c r="AC147" s="34">
        <f t="shared" si="17"/>
        <v>3166301.0390023324</v>
      </c>
      <c r="AD147" s="35">
        <f>IFERROR(VLOOKUP($B147,'WSW2025'!$R$13:$Y$334,8,FALSE()),0)</f>
        <v>2665309.2611991917</v>
      </c>
      <c r="AE147" s="35">
        <f>IFERROR(VLOOKUP(B147,'BESCHUT WERK 2025'!$K$13:$R$354,8,FALSE()),0)</f>
        <v>426575.83678024728</v>
      </c>
      <c r="AF147" s="35">
        <f>IFERROR(VLOOKUP(B147,'SOCIALE INFRASTRUCTUUR 2025'!$K$13:$R$354,8,FALSE()),0)</f>
        <v>74415.941022893618</v>
      </c>
    </row>
    <row r="148" spans="2:32">
      <c r="B148" s="32">
        <v>118</v>
      </c>
      <c r="C148" s="33" t="s">
        <v>159</v>
      </c>
      <c r="D148" s="34">
        <f t="shared" si="12"/>
        <v>20982337.062936265</v>
      </c>
      <c r="E148" s="35">
        <f>IFERROR(VLOOKUP($B148,'WSW2025'!$R$13:$T$334,3,FALSE()),0)</f>
        <v>20274661.045880184</v>
      </c>
      <c r="F148" s="35">
        <f>IFERROR(VLOOKUP(B148,'BESCHUT WERK 2025'!$K$13:$M$354,3,FALSE()),0)</f>
        <v>617734.42069008504</v>
      </c>
      <c r="G148" s="35">
        <f>IFERROR(VLOOKUP(B148,'SOCIALE INFRASTRUCTUUR 2025'!$K$13:$M$354,3,FALSE()),0)</f>
        <v>89941.596365996113</v>
      </c>
      <c r="H148" s="31"/>
      <c r="I148" s="34">
        <f t="shared" si="13"/>
        <v>20160936.150528077</v>
      </c>
      <c r="J148" s="35">
        <f>IFERROR(VLOOKUP($B148,'WSW2025'!$R$13:$U$334,4,FALSE()),0)</f>
        <v>19399307.259617604</v>
      </c>
      <c r="K148" s="35">
        <f>IFERROR(VLOOKUP(B148,'BESCHUT WERK 2025'!$K$13:$N$354,4,FALSE()),0)</f>
        <v>664296.63912591548</v>
      </c>
      <c r="L148" s="35">
        <f>IFERROR(VLOOKUP(B148,'SOCIALE INFRASTRUCTUUR 2025'!$K$13:$N$354,4,FALSE()),0)</f>
        <v>97332.251784555498</v>
      </c>
      <c r="N148" s="34">
        <f t="shared" si="14"/>
        <v>19244469.266496394</v>
      </c>
      <c r="O148" s="35">
        <f>IFERROR(VLOOKUP($B148,'WSW2025'!$R$13:$V$334,5,FALSE()),0)</f>
        <v>18428894.667521387</v>
      </c>
      <c r="P148" s="35">
        <f>IFERROR(VLOOKUP(B148,'BESCHUT WERK 2025'!$K$13:$O$354,5,FALSE()),0)</f>
        <v>710842.60676215484</v>
      </c>
      <c r="Q148" s="35">
        <f>IFERROR(VLOOKUP(B148,'SOCIALE INFRASTRUCTUUR 2025'!$K$13:$O$354,5,FALSE()),0)</f>
        <v>104731.99221284881</v>
      </c>
      <c r="S148" s="34">
        <f t="shared" si="15"/>
        <v>18682941.740256589</v>
      </c>
      <c r="T148" s="35">
        <f>IFERROR(VLOOKUP($B148,'WSW2025'!$R$13:$W$334,6,FALSE()),0)</f>
        <v>17813934.963031959</v>
      </c>
      <c r="U148" s="35">
        <f>IFERROR(VLOOKUP(B148,'BESCHUT WERK 2025'!$K$13:$P$354,6,FALSE()),0)</f>
        <v>756865.95957375143</v>
      </c>
      <c r="V148" s="35">
        <f>IFERROR(VLOOKUP(B148,'SOCIALE INFRASTRUCTUUR 2025'!$K$13:$P$354,6,FALSE()),0)</f>
        <v>112140.81765087607</v>
      </c>
      <c r="X148" s="34">
        <f t="shared" si="16"/>
        <v>18018456.899725046</v>
      </c>
      <c r="Y148" s="35">
        <f>IFERROR(VLOOKUP($B148,'WSW2025'!$R$13:$X$334,7,FALSE()),0)</f>
        <v>17095472.067427289</v>
      </c>
      <c r="Z148" s="35">
        <f>IFERROR(VLOOKUP(B148,'BESCHUT WERK 2025'!$K$13:$Q$354,7,FALSE()),0)</f>
        <v>803421.56169425219</v>
      </c>
      <c r="AA148" s="35">
        <f>IFERROR(VLOOKUP(B148,'SOCIALE INFRASTRUCTUUR 2025'!$K$13:$Q$354,7,FALSE()),0)</f>
        <v>119563.27060350422</v>
      </c>
      <c r="AC148" s="34">
        <f t="shared" si="17"/>
        <v>17521085.1161463</v>
      </c>
      <c r="AD148" s="35">
        <f>IFERROR(VLOOKUP($B148,'WSW2025'!$R$13:$Y$334,8,FALSE()),0)</f>
        <v>16536389.143551588</v>
      </c>
      <c r="AE148" s="35">
        <f>IFERROR(VLOOKUP(B148,'BESCHUT WERK 2025'!$K$13:$R$354,8,FALSE()),0)</f>
        <v>857065.21334746899</v>
      </c>
      <c r="AF148" s="35">
        <f>IFERROR(VLOOKUP(B148,'SOCIALE INFRASTRUCTUUR 2025'!$K$13:$R$354,8,FALSE()),0)</f>
        <v>127630.75924724207</v>
      </c>
    </row>
    <row r="149" spans="2:32">
      <c r="B149" s="32">
        <v>405</v>
      </c>
      <c r="C149" s="33" t="s">
        <v>160</v>
      </c>
      <c r="D149" s="34">
        <f t="shared" si="12"/>
        <v>6840169.3196322368</v>
      </c>
      <c r="E149" s="35">
        <f>IFERROR(VLOOKUP($B149,'WSW2025'!$R$13:$T$334,3,FALSE()),0)</f>
        <v>5752175.3878640495</v>
      </c>
      <c r="F149" s="35">
        <f>IFERROR(VLOOKUP(B149,'BESCHUT WERK 2025'!$K$13:$M$354,3,FALSE()),0)</f>
        <v>956219.03476684447</v>
      </c>
      <c r="G149" s="35">
        <f>IFERROR(VLOOKUP(B149,'SOCIALE INFRASTRUCTUUR 2025'!$K$13:$M$354,3,FALSE()),0)</f>
        <v>131774.89700134314</v>
      </c>
      <c r="H149" s="31"/>
      <c r="I149" s="34">
        <f t="shared" si="13"/>
        <v>6826174.7178661041</v>
      </c>
      <c r="J149" s="35">
        <f>IFERROR(VLOOKUP($B149,'WSW2025'!$R$13:$U$334,4,FALSE()),0)</f>
        <v>5655276.8537469581</v>
      </c>
      <c r="K149" s="35">
        <f>IFERROR(VLOOKUP(B149,'BESCHUT WERK 2025'!$K$13:$N$354,4,FALSE()),0)</f>
        <v>1028294.7975510762</v>
      </c>
      <c r="L149" s="35">
        <f>IFERROR(VLOOKUP(B149,'SOCIALE INFRASTRUCTUUR 2025'!$K$13:$N$354,4,FALSE()),0)</f>
        <v>142603.06656806965</v>
      </c>
      <c r="N149" s="34">
        <f t="shared" si="14"/>
        <v>6866775.080672536</v>
      </c>
      <c r="O149" s="35">
        <f>IFERROR(VLOOKUP($B149,'WSW2025'!$R$13:$V$334,5,FALSE()),0)</f>
        <v>5612985.1289540892</v>
      </c>
      <c r="P149" s="35">
        <f>IFERROR(VLOOKUP(B149,'BESCHUT WERK 2025'!$K$13:$O$354,5,FALSE()),0)</f>
        <v>1100345.4049879941</v>
      </c>
      <c r="Q149" s="35">
        <f>IFERROR(VLOOKUP(B149,'SOCIALE INFRASTRUCTUUR 2025'!$K$13:$O$354,5,FALSE()),0)</f>
        <v>153444.54673045289</v>
      </c>
      <c r="S149" s="34">
        <f t="shared" si="15"/>
        <v>6820239.1551316362</v>
      </c>
      <c r="T149" s="35">
        <f>IFERROR(VLOOKUP($B149,'WSW2025'!$R$13:$W$334,6,FALSE()),0)</f>
        <v>5484352.7843303476</v>
      </c>
      <c r="U149" s="35">
        <f>IFERROR(VLOOKUP(B149,'BESCHUT WERK 2025'!$K$13:$P$354,6,FALSE()),0)</f>
        <v>1171587.0333127957</v>
      </c>
      <c r="V149" s="35">
        <f>IFERROR(VLOOKUP(B149,'SOCIALE INFRASTRUCTUUR 2025'!$K$13:$P$354,6,FALSE()),0)</f>
        <v>164299.33748849283</v>
      </c>
      <c r="X149" s="34">
        <f t="shared" si="16"/>
        <v>6734383.4593682718</v>
      </c>
      <c r="Y149" s="35">
        <f>IFERROR(VLOOKUP($B149,'WSW2025'!$R$13:$X$334,7,FALSE()),0)</f>
        <v>5315556.8108248208</v>
      </c>
      <c r="Z149" s="35">
        <f>IFERROR(VLOOKUP(B149,'BESCHUT WERK 2025'!$K$13:$Q$354,7,FALSE()),0)</f>
        <v>1243652.5544034333</v>
      </c>
      <c r="AA149" s="35">
        <f>IFERROR(VLOOKUP(B149,'SOCIALE INFRASTRUCTUUR 2025'!$K$13:$Q$354,7,FALSE()),0)</f>
        <v>175174.09414001781</v>
      </c>
      <c r="AC149" s="34">
        <f t="shared" si="17"/>
        <v>6629197.3262882903</v>
      </c>
      <c r="AD149" s="35">
        <f>IFERROR(VLOOKUP($B149,'WSW2025'!$R$13:$Y$334,8,FALSE()),0)</f>
        <v>5115513.4354206808</v>
      </c>
      <c r="AE149" s="35">
        <f>IFERROR(VLOOKUP(B149,'BESCHUT WERK 2025'!$K$13:$R$354,8,FALSE()),0)</f>
        <v>1326689.9877844409</v>
      </c>
      <c r="AF149" s="35">
        <f>IFERROR(VLOOKUP(B149,'SOCIALE INFRASTRUCTUUR 2025'!$K$13:$R$354,8,FALSE()),0)</f>
        <v>186993.90308316858</v>
      </c>
    </row>
    <row r="150" spans="2:32">
      <c r="B150" s="32">
        <v>1507</v>
      </c>
      <c r="C150" s="33" t="s">
        <v>161</v>
      </c>
      <c r="D150" s="34">
        <f t="shared" si="12"/>
        <v>4269067.4281131588</v>
      </c>
      <c r="E150" s="35">
        <f>IFERROR(VLOOKUP($B150,'WSW2025'!$R$13:$T$334,3,FALSE()),0)</f>
        <v>4051489.9486142476</v>
      </c>
      <c r="F150" s="35">
        <f>IFERROR(VLOOKUP(B150,'BESCHUT WERK 2025'!$K$13:$M$354,3,FALSE()),0)</f>
        <v>180525.12750760381</v>
      </c>
      <c r="G150" s="35">
        <f>IFERROR(VLOOKUP(B150,'SOCIALE INFRASTRUCTUUR 2025'!$K$13:$M$354,3,FALSE()),0)</f>
        <v>37052.351991307369</v>
      </c>
      <c r="H150" s="31"/>
      <c r="I150" s="34">
        <f t="shared" si="13"/>
        <v>4127275.6716150283</v>
      </c>
      <c r="J150" s="35">
        <f>IFERROR(VLOOKUP($B150,'WSW2025'!$R$13:$U$334,4,FALSE()),0)</f>
        <v>3893046.3130752589</v>
      </c>
      <c r="K150" s="35">
        <f>IFERROR(VLOOKUP(B150,'BESCHUT WERK 2025'!$K$13:$N$354,4,FALSE()),0)</f>
        <v>194132.35116008518</v>
      </c>
      <c r="L150" s="35">
        <f>IFERROR(VLOOKUP(B150,'SOCIALE INFRASTRUCTUUR 2025'!$K$13:$N$354,4,FALSE()),0)</f>
        <v>40097.007379683986</v>
      </c>
      <c r="N150" s="34">
        <f t="shared" si="14"/>
        <v>4072461.2870412199</v>
      </c>
      <c r="O150" s="35">
        <f>IFERROR(VLOOKUP($B150,'WSW2025'!$R$13:$V$334,5,FALSE()),0)</f>
        <v>3821581.0558908964</v>
      </c>
      <c r="P150" s="35">
        <f>IFERROR(VLOOKUP(B150,'BESCHUT WERK 2025'!$K$13:$O$354,5,FALSE()),0)</f>
        <v>207734.82572044554</v>
      </c>
      <c r="Q150" s="35">
        <f>IFERROR(VLOOKUP(B150,'SOCIALE INFRASTRUCTUUR 2025'!$K$13:$O$354,5,FALSE()),0)</f>
        <v>43145.405429877916</v>
      </c>
      <c r="S150" s="34">
        <f t="shared" si="15"/>
        <v>3781126.9557698607</v>
      </c>
      <c r="T150" s="35">
        <f>IFERROR(VLOOKUP($B150,'WSW2025'!$R$13:$W$334,6,FALSE()),0)</f>
        <v>3513744.8369671497</v>
      </c>
      <c r="U150" s="35">
        <f>IFERROR(VLOOKUP(B150,'BESCHUT WERK 2025'!$K$13:$P$354,6,FALSE()),0)</f>
        <v>221184.5726608219</v>
      </c>
      <c r="V150" s="35">
        <f>IFERROR(VLOOKUP(B150,'SOCIALE INFRASTRUCTUUR 2025'!$K$13:$P$354,6,FALSE()),0)</f>
        <v>46197.546141889143</v>
      </c>
      <c r="X150" s="34">
        <f t="shared" si="16"/>
        <v>3534962.0245016045</v>
      </c>
      <c r="Y150" s="35">
        <f>IFERROR(VLOOKUP($B150,'WSW2025'!$R$13:$X$334,7,FALSE()),0)</f>
        <v>3250916.8608767497</v>
      </c>
      <c r="Z150" s="35">
        <f>IFERROR(VLOOKUP(B150,'BESCHUT WERK 2025'!$K$13:$Q$354,7,FALSE()),0)</f>
        <v>234789.86277822839</v>
      </c>
      <c r="AA150" s="35">
        <f>IFERROR(VLOOKUP(B150,'SOCIALE INFRASTRUCTUUR 2025'!$K$13:$Q$354,7,FALSE()),0)</f>
        <v>49255.300846626327</v>
      </c>
      <c r="AC150" s="34">
        <f t="shared" si="17"/>
        <v>3501071.4408193715</v>
      </c>
      <c r="AD150" s="35">
        <f>IFERROR(VLOOKUP($B150,'WSW2025'!$R$13:$Y$334,8,FALSE()),0)</f>
        <v>3198026.1099125957</v>
      </c>
      <c r="AE150" s="35">
        <f>IFERROR(VLOOKUP(B150,'BESCHUT WERK 2025'!$K$13:$R$354,8,FALSE()),0)</f>
        <v>250466.54636638373</v>
      </c>
      <c r="AF150" s="35">
        <f>IFERROR(VLOOKUP(B150,'SOCIALE INFRASTRUCTUUR 2025'!$K$13:$R$354,8,FALSE()),0)</f>
        <v>52578.78454039208</v>
      </c>
    </row>
    <row r="151" spans="2:32">
      <c r="B151" s="32">
        <v>321</v>
      </c>
      <c r="C151" s="33" t="s">
        <v>162</v>
      </c>
      <c r="D151" s="34">
        <f t="shared" si="12"/>
        <v>904251.25348170695</v>
      </c>
      <c r="E151" s="35">
        <f>IFERROR(VLOOKUP($B151,'WSW2025'!$R$13:$T$334,3,FALSE()),0)</f>
        <v>653440.91429571609</v>
      </c>
      <c r="F151" s="35">
        <f>IFERROR(VLOOKUP(B151,'BESCHUT WERK 2025'!$K$13:$M$354,3,FALSE()),0)</f>
        <v>217194.29403258694</v>
      </c>
      <c r="G151" s="35">
        <f>IFERROR(VLOOKUP(B151,'SOCIALE INFRASTRUCTUUR 2025'!$K$13:$M$354,3,FALSE()),0)</f>
        <v>33616.045153403858</v>
      </c>
      <c r="H151" s="31"/>
      <c r="I151" s="34">
        <f t="shared" si="13"/>
        <v>926206.42693017086</v>
      </c>
      <c r="J151" s="35">
        <f>IFERROR(VLOOKUP($B151,'WSW2025'!$R$13:$U$334,4,FALSE()),0)</f>
        <v>656262.60863251251</v>
      </c>
      <c r="K151" s="35">
        <f>IFERROR(VLOOKUP(B151,'BESCHUT WERK 2025'!$K$13:$N$354,4,FALSE()),0)</f>
        <v>233565.48498947735</v>
      </c>
      <c r="L151" s="35">
        <f>IFERROR(VLOOKUP(B151,'SOCIALE INFRASTRUCTUUR 2025'!$K$13:$N$354,4,FALSE()),0)</f>
        <v>36378.333308181034</v>
      </c>
      <c r="N151" s="34">
        <f t="shared" si="14"/>
        <v>952999.86168797512</v>
      </c>
      <c r="O151" s="35">
        <f>IFERROR(VLOOKUP($B151,'WSW2025'!$R$13:$V$334,5,FALSE()),0)</f>
        <v>663924.88246998843</v>
      </c>
      <c r="P151" s="35">
        <f>IFERROR(VLOOKUP(B151,'BESCHUT WERK 2025'!$K$13:$O$354,5,FALSE()),0)</f>
        <v>249930.96219491205</v>
      </c>
      <c r="Q151" s="35">
        <f>IFERROR(VLOOKUP(B151,'SOCIALE INFRASTRUCTUUR 2025'!$K$13:$O$354,5,FALSE()),0)</f>
        <v>39144.017023074717</v>
      </c>
      <c r="S151" s="34">
        <f t="shared" si="15"/>
        <v>978162.81997336505</v>
      </c>
      <c r="T151" s="35">
        <f>IFERROR(VLOOKUP($B151,'WSW2025'!$R$13:$W$334,6,FALSE()),0)</f>
        <v>670137.03469272726</v>
      </c>
      <c r="U151" s="35">
        <f>IFERROR(VLOOKUP(B151,'BESCHUT WERK 2025'!$K$13:$P$354,6,FALSE()),0)</f>
        <v>266112.68898255285</v>
      </c>
      <c r="V151" s="35">
        <f>IFERROR(VLOOKUP(B151,'SOCIALE INFRASTRUCTUUR 2025'!$K$13:$P$354,6,FALSE()),0)</f>
        <v>41913.096298084907</v>
      </c>
      <c r="X151" s="34">
        <f t="shared" si="16"/>
        <v>1004401.5331086124</v>
      </c>
      <c r="Y151" s="35">
        <f>IFERROR(VLOOKUP($B151,'WSW2025'!$R$13:$X$334,7,FALSE()),0)</f>
        <v>677232.71054028685</v>
      </c>
      <c r="Z151" s="35">
        <f>IFERROR(VLOOKUP(B151,'BESCHUT WERK 2025'!$K$13:$Q$354,7,FALSE()),0)</f>
        <v>282481.55365505576</v>
      </c>
      <c r="AA151" s="35">
        <f>IFERROR(VLOOKUP(B151,'SOCIALE INFRASTRUCTUUR 2025'!$K$13:$Q$354,7,FALSE()),0)</f>
        <v>44687.268913269851</v>
      </c>
      <c r="AC151" s="34">
        <f t="shared" si="17"/>
        <v>1033939.6780464959</v>
      </c>
      <c r="AD151" s="35">
        <f>IFERROR(VLOOKUP($B151,'WSW2025'!$R$13:$Y$334,8,FALSE()),0)</f>
        <v>684894.58815271384</v>
      </c>
      <c r="AE151" s="35">
        <f>IFERROR(VLOOKUP(B151,'BESCHUT WERK 2025'!$K$13:$R$354,8,FALSE()),0)</f>
        <v>301342.56359705538</v>
      </c>
      <c r="AF151" s="35">
        <f>IFERROR(VLOOKUP(B151,'SOCIALE INFRASTRUCTUUR 2025'!$K$13:$R$354,8,FALSE()),0)</f>
        <v>47702.526296726683</v>
      </c>
    </row>
    <row r="152" spans="2:32">
      <c r="B152" s="32">
        <v>406</v>
      </c>
      <c r="C152" s="33" t="s">
        <v>163</v>
      </c>
      <c r="D152" s="34">
        <f t="shared" si="12"/>
        <v>2045486.5294431527</v>
      </c>
      <c r="E152" s="35">
        <f>IFERROR(VLOOKUP($B152,'WSW2025'!$R$13:$T$334,3,FALSE()),0)</f>
        <v>1834333.4496846683</v>
      </c>
      <c r="F152" s="35">
        <f>IFERROR(VLOOKUP(B152,'BESCHUT WERK 2025'!$K$13:$M$354,3,FALSE()),0)</f>
        <v>180525.1275076053</v>
      </c>
      <c r="G152" s="35">
        <f>IFERROR(VLOOKUP(B152,'SOCIALE INFRASTRUCTUUR 2025'!$K$13:$M$354,3,FALSE()),0)</f>
        <v>30627.952250879072</v>
      </c>
      <c r="H152" s="31"/>
      <c r="I152" s="34">
        <f t="shared" si="13"/>
        <v>1968958.5073057148</v>
      </c>
      <c r="J152" s="35">
        <f>IFERROR(VLOOKUP($B152,'WSW2025'!$R$13:$U$334,4,FALSE()),0)</f>
        <v>1741681.4524648408</v>
      </c>
      <c r="K152" s="35">
        <f>IFERROR(VLOOKUP(B152,'BESCHUT WERK 2025'!$K$13:$N$354,4,FALSE()),0)</f>
        <v>194132.35116008672</v>
      </c>
      <c r="L152" s="35">
        <f>IFERROR(VLOOKUP(B152,'SOCIALE INFRASTRUCTUUR 2025'!$K$13:$N$354,4,FALSE()),0)</f>
        <v>33144.70368078717</v>
      </c>
      <c r="N152" s="34">
        <f t="shared" si="14"/>
        <v>1889362.4699671371</v>
      </c>
      <c r="O152" s="35">
        <f>IFERROR(VLOOKUP($B152,'WSW2025'!$R$13:$V$334,5,FALSE()),0)</f>
        <v>1645963.095403444</v>
      </c>
      <c r="P152" s="35">
        <f>IFERROR(VLOOKUP(B152,'BESCHUT WERK 2025'!$K$13:$O$354,5,FALSE()),0)</f>
        <v>207734.8257204472</v>
      </c>
      <c r="Q152" s="35">
        <f>IFERROR(VLOOKUP(B152,'SOCIALE INFRASTRUCTUUR 2025'!$K$13:$O$354,5,FALSE()),0)</f>
        <v>35664.548843245851</v>
      </c>
      <c r="S152" s="34">
        <f t="shared" si="15"/>
        <v>1870812.3171070355</v>
      </c>
      <c r="T152" s="35">
        <f>IFERROR(VLOOKUP($B152,'WSW2025'!$R$13:$W$334,6,FALSE()),0)</f>
        <v>1611440.2567079568</v>
      </c>
      <c r="U152" s="35">
        <f>IFERROR(VLOOKUP(B152,'BESCHUT WERK 2025'!$K$13:$P$354,6,FALSE()),0)</f>
        <v>221184.5726608237</v>
      </c>
      <c r="V152" s="35">
        <f>IFERROR(VLOOKUP(B152,'SOCIALE INFRASTRUCTUUR 2025'!$K$13:$P$354,6,FALSE()),0)</f>
        <v>38187.487738255135</v>
      </c>
      <c r="X152" s="34">
        <f t="shared" si="16"/>
        <v>1789476.7884662864</v>
      </c>
      <c r="Y152" s="35">
        <f>IFERROR(VLOOKUP($B152,'WSW2025'!$R$13:$X$334,7,FALSE()),0)</f>
        <v>1513971.8584559658</v>
      </c>
      <c r="Z152" s="35">
        <f>IFERROR(VLOOKUP(B152,'BESCHUT WERK 2025'!$K$13:$Q$354,7,FALSE()),0)</f>
        <v>234789.86277823025</v>
      </c>
      <c r="AA152" s="35">
        <f>IFERROR(VLOOKUP(B152,'SOCIALE INFRASTRUCTUUR 2025'!$K$13:$Q$354,7,FALSE()),0)</f>
        <v>40715.06723209031</v>
      </c>
      <c r="AC152" s="34">
        <f t="shared" si="17"/>
        <v>1816405.2534607172</v>
      </c>
      <c r="AD152" s="35">
        <f>IFERROR(VLOOKUP($B152,'WSW2025'!$R$13:$Y$334,8,FALSE()),0)</f>
        <v>1522476.4053573138</v>
      </c>
      <c r="AE152" s="35">
        <f>IFERROR(VLOOKUP(B152,'BESCHUT WERK 2025'!$K$13:$R$354,8,FALSE()),0)</f>
        <v>250466.54636638571</v>
      </c>
      <c r="AF152" s="35">
        <f>IFERROR(VLOOKUP(B152,'SOCIALE INFRASTRUCTUUR 2025'!$K$13:$R$354,8,FALSE()),0)</f>
        <v>43462.301737017646</v>
      </c>
    </row>
    <row r="153" spans="2:32">
      <c r="B153" s="32">
        <v>677</v>
      </c>
      <c r="C153" s="33" t="s">
        <v>164</v>
      </c>
      <c r="D153" s="34">
        <f t="shared" si="12"/>
        <v>4249490.0769899683</v>
      </c>
      <c r="E153" s="35">
        <f>IFERROR(VLOOKUP($B153,'WSW2025'!$R$13:$T$334,3,FALSE()),0)</f>
        <v>3988347.2946257866</v>
      </c>
      <c r="F153" s="35">
        <f>IFERROR(VLOOKUP(B153,'BESCHUT WERK 2025'!$K$13:$M$354,3,FALSE()),0)</f>
        <v>236939.22985373065</v>
      </c>
      <c r="G153" s="35">
        <f>IFERROR(VLOOKUP(B153,'SOCIALE INFRASTRUCTUUR 2025'!$K$13:$M$354,3,FALSE()),0)</f>
        <v>24203.55251045078</v>
      </c>
      <c r="H153" s="31"/>
      <c r="I153" s="34">
        <f t="shared" si="13"/>
        <v>4097727.9132611221</v>
      </c>
      <c r="J153" s="35">
        <f>IFERROR(VLOOKUP($B153,'WSW2025'!$R$13:$U$334,4,FALSE()),0)</f>
        <v>3816736.8023816207</v>
      </c>
      <c r="K153" s="35">
        <f>IFERROR(VLOOKUP(B153,'BESCHUT WERK 2025'!$K$13:$N$354,4,FALSE()),0)</f>
        <v>254798.71089761119</v>
      </c>
      <c r="L153" s="35">
        <f>IFERROR(VLOOKUP(B153,'SOCIALE INFRASTRUCTUUR 2025'!$K$13:$N$354,4,FALSE()),0)</f>
        <v>26192.399981890343</v>
      </c>
      <c r="N153" s="34">
        <f t="shared" si="14"/>
        <v>4088149.6819119039</v>
      </c>
      <c r="O153" s="35">
        <f>IFERROR(VLOOKUP($B153,'WSW2025'!$R$13:$V$334,5,FALSE()),0)</f>
        <v>3787314.0308972034</v>
      </c>
      <c r="P153" s="35">
        <f>IFERROR(VLOOKUP(B153,'BESCHUT WERK 2025'!$K$13:$O$354,5,FALSE()),0)</f>
        <v>272651.95875808707</v>
      </c>
      <c r="Q153" s="35">
        <f>IFERROR(VLOOKUP(B153,'SOCIALE INFRASTRUCTUUR 2025'!$K$13:$O$354,5,FALSE()),0)</f>
        <v>28183.692256613795</v>
      </c>
      <c r="S153" s="34">
        <f t="shared" si="15"/>
        <v>3992208.9613580261</v>
      </c>
      <c r="T153" s="35">
        <f>IFERROR(VLOOKUP($B153,'WSW2025'!$R$13:$W$334,6,FALSE()),0)</f>
        <v>3671726.7804060751</v>
      </c>
      <c r="U153" s="35">
        <f>IFERROR(VLOOKUP(B153,'BESCHUT WERK 2025'!$K$13:$P$354,6,FALSE()),0)</f>
        <v>290304.75161733018</v>
      </c>
      <c r="V153" s="35">
        <f>IFERROR(VLOOKUP(B153,'SOCIALE INFRASTRUCTUUR 2025'!$K$13:$P$354,6,FALSE()),0)</f>
        <v>30177.429334621131</v>
      </c>
      <c r="X153" s="34">
        <f t="shared" si="16"/>
        <v>3900577.633148002</v>
      </c>
      <c r="Y153" s="35">
        <f>IFERROR(VLOOKUP($B153,'WSW2025'!$R$13:$X$334,7,FALSE()),0)</f>
        <v>3560241.1046340228</v>
      </c>
      <c r="Z153" s="35">
        <f>IFERROR(VLOOKUP(B153,'BESCHUT WERK 2025'!$K$13:$Q$354,7,FALSE()),0)</f>
        <v>308161.6948964246</v>
      </c>
      <c r="AA153" s="35">
        <f>IFERROR(VLOOKUP(B153,'SOCIALE INFRASTRUCTUUR 2025'!$K$13:$Q$354,7,FALSE()),0)</f>
        <v>32174.83361755429</v>
      </c>
      <c r="AC153" s="34">
        <f t="shared" si="17"/>
        <v>3785975.1742019355</v>
      </c>
      <c r="AD153" s="35">
        <f>IFERROR(VLOOKUP($B153,'WSW2025'!$R$13:$Y$334,8,FALSE()),0)</f>
        <v>3422892.0131624136</v>
      </c>
      <c r="AE153" s="35">
        <f>IFERROR(VLOOKUP(B153,'BESCHUT WERK 2025'!$K$13:$R$354,8,FALSE()),0)</f>
        <v>328737.3421058784</v>
      </c>
      <c r="AF153" s="35">
        <f>IFERROR(VLOOKUP(B153,'SOCIALE INFRASTRUCTUUR 2025'!$K$13:$R$354,8,FALSE()),0)</f>
        <v>34345.818933643204</v>
      </c>
    </row>
    <row r="154" spans="2:32">
      <c r="B154" s="32">
        <v>353</v>
      </c>
      <c r="C154" s="33" t="s">
        <v>165</v>
      </c>
      <c r="D154" s="34">
        <f t="shared" si="12"/>
        <v>3012533.1517713498</v>
      </c>
      <c r="E154" s="35">
        <f>IFERROR(VLOOKUP($B154,'WSW2025'!$R$13:$T$334,3,FALSE()),0)</f>
        <v>2746477.999258094</v>
      </c>
      <c r="F154" s="35">
        <f>IFERROR(VLOOKUP(B154,'BESCHUT WERK 2025'!$K$13:$M$354,3,FALSE()),0)</f>
        <v>239759.93497103796</v>
      </c>
      <c r="G154" s="35">
        <f>IFERROR(VLOOKUP(B154,'SOCIALE INFRASTRUCTUUR 2025'!$K$13:$M$354,3,FALSE()),0)</f>
        <v>26295.217542218132</v>
      </c>
      <c r="H154" s="31"/>
      <c r="I154" s="34">
        <f t="shared" si="13"/>
        <v>2968549.9573822059</v>
      </c>
      <c r="J154" s="35">
        <f>IFERROR(VLOOKUP($B154,'WSW2025'!$R$13:$U$334,4,FALSE()),0)</f>
        <v>2682261.9877766515</v>
      </c>
      <c r="K154" s="35">
        <f>IFERROR(VLOOKUP(B154,'BESCHUT WERK 2025'!$K$13:$N$354,4,FALSE()),0)</f>
        <v>257832.02888448833</v>
      </c>
      <c r="L154" s="35">
        <f>IFERROR(VLOOKUP(B154,'SOCIALE INFRASTRUCTUUR 2025'!$K$13:$N$354,4,FALSE()),0)</f>
        <v>28455.940721066057</v>
      </c>
      <c r="N154" s="34">
        <f t="shared" si="14"/>
        <v>2886713.2726030466</v>
      </c>
      <c r="O154" s="35">
        <f>IFERROR(VLOOKUP($B154,'WSW2025'!$R$13:$V$334,5,FALSE()),0)</f>
        <v>2580196.1372105833</v>
      </c>
      <c r="P154" s="35">
        <f>IFERROR(VLOOKUP(B154,'BESCHUT WERK 2025'!$K$13:$O$354,5,FALSE()),0)</f>
        <v>275897.81540996896</v>
      </c>
      <c r="Q154" s="35">
        <f>IFERROR(VLOOKUP(B154,'SOCIALE INFRASTRUCTUUR 2025'!$K$13:$O$354,5,FALSE()),0)</f>
        <v>30619.319982494002</v>
      </c>
      <c r="S154" s="34">
        <f t="shared" si="15"/>
        <v>2820004.8608018374</v>
      </c>
      <c r="T154" s="35">
        <f>IFERROR(VLOOKUP($B154,'WSW2025'!$R$13:$W$334,6,FALSE()),0)</f>
        <v>2493458.7449101796</v>
      </c>
      <c r="U154" s="35">
        <f>IFERROR(VLOOKUP(B154,'BESCHUT WERK 2025'!$K$13:$P$354,6,FALSE()),0)</f>
        <v>293760.76056515577</v>
      </c>
      <c r="V154" s="35">
        <f>IFERROR(VLOOKUP(B154,'SOCIALE INFRASTRUCTUUR 2025'!$K$13:$P$354,6,FALSE()),0)</f>
        <v>32785.355326501973</v>
      </c>
      <c r="X154" s="34">
        <f t="shared" si="16"/>
        <v>2719167.6272147922</v>
      </c>
      <c r="Y154" s="35">
        <f>IFERROR(VLOOKUP($B154,'WSW2025'!$R$13:$X$334,7,FALSE()),0)</f>
        <v>2372381.9659180772</v>
      </c>
      <c r="Z154" s="35">
        <f>IFERROR(VLOOKUP(B154,'BESCHUT WERK 2025'!$K$13:$Q$354,7,FALSE()),0)</f>
        <v>311830.28650233499</v>
      </c>
      <c r="AA154" s="35">
        <f>IFERROR(VLOOKUP(B154,'SOCIALE INFRASTRUCTUUR 2025'!$K$13:$Q$354,7,FALSE()),0)</f>
        <v>34955.374794379975</v>
      </c>
      <c r="AC154" s="34">
        <f t="shared" si="17"/>
        <v>2562441.405841541</v>
      </c>
      <c r="AD154" s="35">
        <f>IFERROR(VLOOKUP($B154,'WSW2025'!$R$13:$Y$334,8,FALSE()),0)</f>
        <v>2192476.5478232466</v>
      </c>
      <c r="AE154" s="35">
        <f>IFERROR(VLOOKUP(B154,'BESCHUT WERK 2025'!$K$13:$R$354,8,FALSE()),0)</f>
        <v>332650.88189285487</v>
      </c>
      <c r="AF154" s="35">
        <f>IFERROR(VLOOKUP(B154,'SOCIALE INFRASTRUCTUUR 2025'!$K$13:$R$354,8,FALSE()),0)</f>
        <v>37313.976125439542</v>
      </c>
    </row>
    <row r="155" spans="2:32">
      <c r="B155" s="32">
        <v>1884</v>
      </c>
      <c r="C155" s="33" t="s">
        <v>166</v>
      </c>
      <c r="D155" s="34">
        <f t="shared" si="12"/>
        <v>118165.26611222455</v>
      </c>
      <c r="E155" s="35">
        <f>IFERROR(VLOOKUP($B155,'WSW2025'!$R$13:$T$334,3,FALSE()),0)</f>
        <v>0</v>
      </c>
      <c r="F155" s="35">
        <f>IFERROR(VLOOKUP(B155,'BESCHUT WERK 2025'!$K$13:$M$354,3,FALSE()),0)</f>
        <v>95903.973988414888</v>
      </c>
      <c r="G155" s="35">
        <f>IFERROR(VLOOKUP(B155,'SOCIALE INFRASTRUCTUUR 2025'!$K$13:$M$354,3,FALSE()),0)</f>
        <v>22261.292123809668</v>
      </c>
      <c r="H155" s="31"/>
      <c r="I155" s="34">
        <f t="shared" si="13"/>
        <v>127223.35227787952</v>
      </c>
      <c r="J155" s="35">
        <f>IFERROR(VLOOKUP($B155,'WSW2025'!$R$13:$U$334,4,FALSE()),0)</f>
        <v>0</v>
      </c>
      <c r="K155" s="35">
        <f>IFERROR(VLOOKUP(B155,'BESCHUT WERK 2025'!$K$13:$N$354,4,FALSE()),0)</f>
        <v>103132.81155379518</v>
      </c>
      <c r="L155" s="35">
        <f>IFERROR(VLOOKUP(B155,'SOCIALE INFRASTRUCTUUR 2025'!$K$13:$N$354,4,FALSE()),0)</f>
        <v>24090.540724084331</v>
      </c>
      <c r="N155" s="34">
        <f t="shared" si="14"/>
        <v>136281.16410371245</v>
      </c>
      <c r="O155" s="35">
        <f>IFERROR(VLOOKUP($B155,'WSW2025'!$R$13:$V$334,5,FALSE()),0)</f>
        <v>0</v>
      </c>
      <c r="P155" s="35">
        <f>IFERROR(VLOOKUP(B155,'BESCHUT WERK 2025'!$K$13:$O$354,5,FALSE()),0)</f>
        <v>110359.12616398741</v>
      </c>
      <c r="Q155" s="35">
        <f>IFERROR(VLOOKUP(B155,'SOCIALE INFRASTRUCTUUR 2025'!$K$13:$O$354,5,FALSE()),0)</f>
        <v>25922.037939725036</v>
      </c>
      <c r="S155" s="34">
        <f t="shared" si="15"/>
        <v>145260.08799679391</v>
      </c>
      <c r="T155" s="35">
        <f>IFERROR(VLOOKUP($B155,'WSW2025'!$R$13:$W$334,6,FALSE()),0)</f>
        <v>0</v>
      </c>
      <c r="U155" s="35">
        <f>IFERROR(VLOOKUP(B155,'BESCHUT WERK 2025'!$K$13:$P$354,6,FALSE()),0)</f>
        <v>117504.30422606214</v>
      </c>
      <c r="V155" s="35">
        <f>IFERROR(VLOOKUP(B155,'SOCIALE INFRASTRUCTUUR 2025'!$K$13:$P$354,6,FALSE()),0)</f>
        <v>27755.783770731781</v>
      </c>
      <c r="X155" s="34">
        <f t="shared" si="16"/>
        <v>154325.01712572179</v>
      </c>
      <c r="Y155" s="35">
        <f>IFERROR(VLOOKUP($B155,'WSW2025'!$R$13:$X$334,7,FALSE()),0)</f>
        <v>0</v>
      </c>
      <c r="Z155" s="35">
        <f>IFERROR(VLOOKUP(B155,'BESCHUT WERK 2025'!$K$13:$Q$354,7,FALSE()),0)</f>
        <v>124732.11460093419</v>
      </c>
      <c r="AA155" s="35">
        <f>IFERROR(VLOOKUP(B155,'SOCIALE INFRASTRUCTUUR 2025'!$K$13:$Q$354,7,FALSE()),0)</f>
        <v>29592.902524787591</v>
      </c>
      <c r="AC155" s="34">
        <f t="shared" si="17"/>
        <v>164650.02572697389</v>
      </c>
      <c r="AD155" s="35">
        <f>IFERROR(VLOOKUP($B155,'WSW2025'!$R$13:$Y$334,8,FALSE()),0)</f>
        <v>0</v>
      </c>
      <c r="AE155" s="35">
        <f>IFERROR(VLOOKUP(B155,'BESCHUT WERK 2025'!$K$13:$R$354,8,FALSE()),0)</f>
        <v>133060.35275714155</v>
      </c>
      <c r="AF155" s="35">
        <f>IFERROR(VLOOKUP(B155,'SOCIALE INFRASTRUCTUUR 2025'!$K$13:$R$354,8,FALSE()),0)</f>
        <v>31589.672969832336</v>
      </c>
    </row>
    <row r="156" spans="2:32">
      <c r="B156" s="32">
        <v>166</v>
      </c>
      <c r="C156" s="33" t="s">
        <v>167</v>
      </c>
      <c r="D156" s="34">
        <f t="shared" si="12"/>
        <v>6166414.1073812302</v>
      </c>
      <c r="E156" s="35">
        <f>IFERROR(VLOOKUP($B156,'WSW2025'!$R$13:$T$334,3,FALSE()),0)</f>
        <v>5762753.101749246</v>
      </c>
      <c r="F156" s="35">
        <f>IFERROR(VLOOKUP(B156,'BESCHUT WERK 2025'!$K$13:$M$354,3,FALSE()),0)</f>
        <v>332843.20384214644</v>
      </c>
      <c r="G156" s="35">
        <f>IFERROR(VLOOKUP(B156,'SOCIALE INFRASTRUCTUUR 2025'!$K$13:$M$354,3,FALSE()),0)</f>
        <v>70817.801789837467</v>
      </c>
      <c r="H156" s="31"/>
      <c r="I156" s="34">
        <f t="shared" si="13"/>
        <v>6116517.6548203314</v>
      </c>
      <c r="J156" s="35">
        <f>IFERROR(VLOOKUP($B156,'WSW2025'!$R$13:$U$334,4,FALSE()),0)</f>
        <v>5681949.1101996899</v>
      </c>
      <c r="K156" s="35">
        <f>IFERROR(VLOOKUP(B156,'BESCHUT WERK 2025'!$K$13:$N$354,4,FALSE()),0)</f>
        <v>357931.52245140652</v>
      </c>
      <c r="L156" s="35">
        <f>IFERROR(VLOOKUP(B156,'SOCIALE INFRASTRUCTUUR 2025'!$K$13:$N$354,4,FALSE()),0)</f>
        <v>76637.022169234726</v>
      </c>
      <c r="N156" s="34">
        <f t="shared" si="14"/>
        <v>6005118.989113939</v>
      </c>
      <c r="O156" s="35">
        <f>IFERROR(VLOOKUP($B156,'WSW2025'!$R$13:$V$334,5,FALSE()),0)</f>
        <v>5539644.5083299214</v>
      </c>
      <c r="P156" s="35">
        <f>IFERROR(VLOOKUP(B156,'BESCHUT WERK 2025'!$K$13:$O$354,5,FALSE()),0)</f>
        <v>383011.0849220737</v>
      </c>
      <c r="Q156" s="35">
        <f>IFERROR(VLOOKUP(B156,'SOCIALE INFRASTRUCTUUR 2025'!$K$13:$O$354,5,FALSE()),0)</f>
        <v>82463.395861944082</v>
      </c>
      <c r="S156" s="34">
        <f t="shared" si="15"/>
        <v>5815130.5269054789</v>
      </c>
      <c r="T156" s="35">
        <f>IFERROR(VLOOKUP($B156,'WSW2025'!$R$13:$W$334,6,FALSE()),0)</f>
        <v>5319024.5481941216</v>
      </c>
      <c r="U156" s="35">
        <f>IFERROR(VLOOKUP(B156,'BESCHUT WERK 2025'!$K$13:$P$354,6,FALSE()),0)</f>
        <v>407809.05584339146</v>
      </c>
      <c r="V156" s="35">
        <f>IFERROR(VLOOKUP(B156,'SOCIALE INFRASTRUCTUUR 2025'!$K$13:$P$354,6,FALSE()),0)</f>
        <v>88296.922867965535</v>
      </c>
      <c r="X156" s="34">
        <f t="shared" si="16"/>
        <v>5586517.2042186959</v>
      </c>
      <c r="Y156" s="35">
        <f>IFERROR(VLOOKUP($B156,'WSW2025'!$R$13:$X$334,7,FALSE()),0)</f>
        <v>5059482.2148773829</v>
      </c>
      <c r="Z156" s="35">
        <f>IFERROR(VLOOKUP(B156,'BESCHUT WERK 2025'!$K$13:$Q$354,7,FALSE()),0)</f>
        <v>432893.80949735857</v>
      </c>
      <c r="AA156" s="35">
        <f>IFERROR(VLOOKUP(B156,'SOCIALE INFRASTRUCTUUR 2025'!$K$13:$Q$354,7,FALSE()),0)</f>
        <v>94141.179843955149</v>
      </c>
      <c r="AC156" s="34">
        <f t="shared" si="17"/>
        <v>5425298.4356566286</v>
      </c>
      <c r="AD156" s="35">
        <f>IFERROR(VLOOKUP($B156,'WSW2025'!$R$13:$Y$334,8,FALSE()),0)</f>
        <v>4863007.4187285034</v>
      </c>
      <c r="AE156" s="35">
        <f>IFERROR(VLOOKUP(B156,'BESCHUT WERK 2025'!$K$13:$R$354,8,FALSE()),0)</f>
        <v>461797.69486302114</v>
      </c>
      <c r="AF156" s="35">
        <f>IFERROR(VLOOKUP(B156,'SOCIALE INFRASTRUCTUUR 2025'!$K$13:$R$354,8,FALSE()),0)</f>
        <v>100493.32206510421</v>
      </c>
    </row>
    <row r="157" spans="2:32">
      <c r="B157" s="32">
        <v>678</v>
      </c>
      <c r="C157" s="33" t="s">
        <v>168</v>
      </c>
      <c r="D157" s="34">
        <f t="shared" si="12"/>
        <v>507102.61539952474</v>
      </c>
      <c r="E157" s="35">
        <f>IFERROR(VLOOKUP($B157,'WSW2025'!$R$13:$T$334,3,FALSE()),0)</f>
        <v>418710.3794719947</v>
      </c>
      <c r="F157" s="35">
        <f>IFERROR(VLOOKUP(B157,'BESCHUT WERK 2025'!$K$13:$M$354,3,FALSE()),0)</f>
        <v>78979.74328457698</v>
      </c>
      <c r="G157" s="35">
        <f>IFERROR(VLOOKUP(B157,'SOCIALE INFRASTRUCTUUR 2025'!$K$13:$M$354,3,FALSE()),0)</f>
        <v>9412.4926429530806</v>
      </c>
      <c r="H157" s="31"/>
      <c r="I157" s="34">
        <f t="shared" si="13"/>
        <v>514338.98589972232</v>
      </c>
      <c r="J157" s="35">
        <f>IFERROR(VLOOKUP($B157,'WSW2025'!$R$13:$U$334,4,FALSE()),0)</f>
        <v>419220.1489408944</v>
      </c>
      <c r="K157" s="35">
        <f>IFERROR(VLOOKUP(B157,'BESCHUT WERK 2025'!$K$13:$N$354,4,FALSE()),0)</f>
        <v>84932.903632537229</v>
      </c>
      <c r="L157" s="35">
        <f>IFERROR(VLOOKUP(B157,'SOCIALE INFRASTRUCTUUR 2025'!$K$13:$N$354,4,FALSE()),0)</f>
        <v>10185.933326290691</v>
      </c>
      <c r="N157" s="34">
        <f t="shared" si="14"/>
        <v>523642.17958509456</v>
      </c>
      <c r="O157" s="35">
        <f>IFERROR(VLOOKUP($B157,'WSW2025'!$R$13:$V$334,5,FALSE()),0)</f>
        <v>421797.86856593803</v>
      </c>
      <c r="P157" s="35">
        <f>IFERROR(VLOOKUP(B157,'BESCHUT WERK 2025'!$K$13:$O$354,5,FALSE()),0)</f>
        <v>90883.986252695642</v>
      </c>
      <c r="Q157" s="35">
        <f>IFERROR(VLOOKUP(B157,'SOCIALE INFRASTRUCTUUR 2025'!$K$13:$O$354,5,FALSE()),0)</f>
        <v>10960.324766460921</v>
      </c>
      <c r="S157" s="34">
        <f t="shared" si="15"/>
        <v>531856.13376151642</v>
      </c>
      <c r="T157" s="35">
        <f>IFERROR(VLOOKUP($B157,'WSW2025'!$R$13:$W$334,6,FALSE()),0)</f>
        <v>423352.21625894267</v>
      </c>
      <c r="U157" s="35">
        <f>IFERROR(VLOOKUP(B157,'BESCHUT WERK 2025'!$K$13:$P$354,6,FALSE()),0)</f>
        <v>96768.250539110013</v>
      </c>
      <c r="V157" s="35">
        <f>IFERROR(VLOOKUP(B157,'SOCIALE INFRASTRUCTUUR 2025'!$K$13:$P$354,6,FALSE()),0)</f>
        <v>11735.666963463773</v>
      </c>
      <c r="X157" s="34">
        <f t="shared" si="16"/>
        <v>522622.97777688707</v>
      </c>
      <c r="Y157" s="35">
        <f>IFERROR(VLOOKUP($B157,'WSW2025'!$R$13:$X$334,7,FALSE()),0)</f>
        <v>407389.97751569637</v>
      </c>
      <c r="Z157" s="35">
        <f>IFERROR(VLOOKUP(B157,'BESCHUT WERK 2025'!$K$13:$Q$354,7,FALSE()),0)</f>
        <v>102720.56496547513</v>
      </c>
      <c r="AA157" s="35">
        <f>IFERROR(VLOOKUP(B157,'SOCIALE INFRASTRUCTUUR 2025'!$K$13:$Q$354,7,FALSE()),0)</f>
        <v>12512.435295715559</v>
      </c>
      <c r="AC157" s="34">
        <f t="shared" si="17"/>
        <v>494952.17964908242</v>
      </c>
      <c r="AD157" s="35">
        <f>IFERROR(VLOOKUP($B157,'WSW2025'!$R$13:$Y$334,8,FALSE()),0)</f>
        <v>372016.35825070599</v>
      </c>
      <c r="AE157" s="35">
        <f>IFERROR(VLOOKUP(B157,'BESCHUT WERK 2025'!$K$13:$R$354,8,FALSE()),0)</f>
        <v>109579.11403529295</v>
      </c>
      <c r="AF157" s="35">
        <f>IFERROR(VLOOKUP(B157,'SOCIALE INFRASTRUCTUUR 2025'!$K$13:$R$354,8,FALSE()),0)</f>
        <v>13356.707363083471</v>
      </c>
    </row>
    <row r="158" spans="2:32">
      <c r="B158" s="32">
        <v>537</v>
      </c>
      <c r="C158" s="33" t="s">
        <v>169</v>
      </c>
      <c r="D158" s="34">
        <f t="shared" si="12"/>
        <v>7425952.5696576387</v>
      </c>
      <c r="E158" s="35">
        <f>IFERROR(VLOOKUP($B158,'WSW2025'!$R$13:$T$334,3,FALSE()),0)</f>
        <v>6950967.4239226999</v>
      </c>
      <c r="F158" s="35">
        <f>IFERROR(VLOOKUP(B158,'BESCHUT WERK 2025'!$K$13:$M$354,3,FALSE()),0)</f>
        <v>417464.35736133595</v>
      </c>
      <c r="G158" s="35">
        <f>IFERROR(VLOOKUP(B158,'SOCIALE INFRASTRUCTUUR 2025'!$K$13:$M$354,3,FALSE()),0)</f>
        <v>57520.788373602161</v>
      </c>
      <c r="H158" s="31"/>
      <c r="I158" s="34">
        <f t="shared" si="13"/>
        <v>7251379.8771325564</v>
      </c>
      <c r="J158" s="35">
        <f>IFERROR(VLOOKUP($B158,'WSW2025'!$R$13:$U$334,4,FALSE()),0)</f>
        <v>6740201.4447475262</v>
      </c>
      <c r="K158" s="35">
        <f>IFERROR(VLOOKUP(B158,'BESCHUT WERK 2025'!$K$13:$N$354,4,FALSE()),0)</f>
        <v>448931.06205769797</v>
      </c>
      <c r="L158" s="35">
        <f>IFERROR(VLOOKUP(B158,'SOCIALE INFRASTRUCTUUR 2025'!$K$13:$N$354,4,FALSE()),0)</f>
        <v>62247.370327331992</v>
      </c>
      <c r="N158" s="34">
        <f t="shared" si="14"/>
        <v>7190829.4717559051</v>
      </c>
      <c r="O158" s="35">
        <f>IFERROR(VLOOKUP($B158,'WSW2025'!$R$13:$V$334,5,FALSE()),0)</f>
        <v>6643462.924815665</v>
      </c>
      <c r="P158" s="35">
        <f>IFERROR(VLOOKUP(B158,'BESCHUT WERK 2025'!$K$13:$O$354,5,FALSE()),0)</f>
        <v>480386.7844785343</v>
      </c>
      <c r="Q158" s="35">
        <f>IFERROR(VLOOKUP(B158,'SOCIALE INFRASTRUCTUUR 2025'!$K$13:$O$354,5,FALSE()),0)</f>
        <v>66979.762461705628</v>
      </c>
      <c r="S158" s="34">
        <f t="shared" si="15"/>
        <v>7016328.2583862673</v>
      </c>
      <c r="T158" s="35">
        <f>IFERROR(VLOOKUP($B158,'WSW2025'!$R$13:$W$334,6,FALSE()),0)</f>
        <v>6433120.9693313912</v>
      </c>
      <c r="U158" s="35">
        <f>IFERROR(VLOOKUP(B158,'BESCHUT WERK 2025'!$K$13:$P$354,6,FALSE()),0)</f>
        <v>511489.32427815389</v>
      </c>
      <c r="V158" s="35">
        <f>IFERROR(VLOOKUP(B158,'SOCIALE INFRASTRUCTUUR 2025'!$K$13:$P$354,6,FALSE()),0)</f>
        <v>71717.964776723049</v>
      </c>
      <c r="X158" s="34">
        <f t="shared" si="16"/>
        <v>6865534.9009891925</v>
      </c>
      <c r="Y158" s="35">
        <f>IFERROR(VLOOKUP($B158,'WSW2025'!$R$13:$X$334,7,FALSE()),0)</f>
        <v>6246118.4609518312</v>
      </c>
      <c r="Z158" s="35">
        <f>IFERROR(VLOOKUP(B158,'BESCHUT WERK 2025'!$K$13:$Q$354,7,FALSE()),0)</f>
        <v>542951.55767465488</v>
      </c>
      <c r="AA158" s="35">
        <f>IFERROR(VLOOKUP(B158,'SOCIALE INFRASTRUCTUUR 2025'!$K$13:$Q$354,7,FALSE()),0)</f>
        <v>76464.882362706179</v>
      </c>
      <c r="AC158" s="34">
        <f t="shared" si="17"/>
        <v>6399846.5796382288</v>
      </c>
      <c r="AD158" s="35">
        <f>IFERROR(VLOOKUP($B158,'WSW2025'!$R$13:$Y$334,8,FALSE()),0)</f>
        <v>5739018.368391566</v>
      </c>
      <c r="AE158" s="35">
        <f>IFERROR(VLOOKUP(B158,'BESCHUT WERK 2025'!$K$13:$R$354,8,FALSE()),0)</f>
        <v>579203.88847226405</v>
      </c>
      <c r="AF158" s="35">
        <f>IFERROR(VLOOKUP(B158,'SOCIALE INFRASTRUCTUUR 2025'!$K$13:$R$354,8,FALSE()),0)</f>
        <v>81624.322774398985</v>
      </c>
    </row>
    <row r="159" spans="2:32">
      <c r="B159" s="32">
        <v>928</v>
      </c>
      <c r="C159" s="33" t="s">
        <v>170</v>
      </c>
      <c r="D159" s="34">
        <f t="shared" si="12"/>
        <v>19427297.192913137</v>
      </c>
      <c r="E159" s="35">
        <f>IFERROR(VLOOKUP($B159,'WSW2025'!$R$13:$T$334,3,FALSE()),0)</f>
        <v>18775246.749172982</v>
      </c>
      <c r="F159" s="35">
        <f>IFERROR(VLOOKUP(B159,'BESCHUT WERK 2025'!$K$13:$M$354,3,FALSE()),0)</f>
        <v>578244.54904779606</v>
      </c>
      <c r="G159" s="35">
        <f>IFERROR(VLOOKUP(B159,'SOCIALE INFRASTRUCTUUR 2025'!$K$13:$M$354,3,FALSE()),0)</f>
        <v>73805.894692362257</v>
      </c>
      <c r="H159" s="31"/>
      <c r="I159" s="34">
        <f t="shared" si="13"/>
        <v>18179808.127126373</v>
      </c>
      <c r="J159" s="35">
        <f>IFERROR(VLOOKUP($B159,'WSW2025'!$R$13:$U$334,4,FALSE()),0)</f>
        <v>17478107.288020097</v>
      </c>
      <c r="K159" s="35">
        <f>IFERROR(VLOOKUP(B159,'BESCHUT WERK 2025'!$K$13:$N$354,4,FALSE()),0)</f>
        <v>621830.18730964768</v>
      </c>
      <c r="L159" s="35">
        <f>IFERROR(VLOOKUP(B159,'SOCIALE INFRASTRUCTUUR 2025'!$K$13:$N$354,4,FALSE()),0)</f>
        <v>79870.65179662859</v>
      </c>
      <c r="N159" s="34">
        <f t="shared" si="14"/>
        <v>17368384.652022932</v>
      </c>
      <c r="O159" s="35">
        <f>IFERROR(VLOOKUP($B159,'WSW2025'!$R$13:$V$334,5,FALSE()),0)</f>
        <v>16617041.174345354</v>
      </c>
      <c r="P159" s="35">
        <f>IFERROR(VLOOKUP(B159,'BESCHUT WERK 2025'!$K$13:$O$354,5,FALSE()),0)</f>
        <v>665400.61363580648</v>
      </c>
      <c r="Q159" s="35">
        <f>IFERROR(VLOOKUP(B159,'SOCIALE INFRASTRUCTUUR 2025'!$K$13:$O$354,5,FALSE()),0)</f>
        <v>85942.864041772933</v>
      </c>
      <c r="S159" s="34">
        <f t="shared" si="15"/>
        <v>16700153.936092077</v>
      </c>
      <c r="T159" s="35">
        <f>IFERROR(VLOOKUP($B159,'WSW2025'!$R$13:$W$334,6,FALSE()),0)</f>
        <v>15899649.570360083</v>
      </c>
      <c r="U159" s="35">
        <f>IFERROR(VLOOKUP(B159,'BESCHUT WERK 2025'!$K$13:$P$354,6,FALSE()),0)</f>
        <v>708481.83430419839</v>
      </c>
      <c r="V159" s="35">
        <f>IFERROR(VLOOKUP(B159,'SOCIALE INFRASTRUCTUUR 2025'!$K$13:$P$354,6,FALSE()),0)</f>
        <v>92022.5314277953</v>
      </c>
      <c r="X159" s="34">
        <f t="shared" si="16"/>
        <v>15420043.395218724</v>
      </c>
      <c r="Y159" s="35">
        <f>IFERROR(VLOOKUP($B159,'WSW2025'!$R$13:$X$334,7,FALSE()),0)</f>
        <v>14569868.734482076</v>
      </c>
      <c r="Z159" s="35">
        <f>IFERROR(VLOOKUP(B159,'BESCHUT WERK 2025'!$K$13:$Q$354,7,FALSE()),0)</f>
        <v>752061.27921151428</v>
      </c>
      <c r="AA159" s="35">
        <f>IFERROR(VLOOKUP(B159,'SOCIALE INFRASTRUCTUUR 2025'!$K$13:$Q$354,7,FALSE()),0)</f>
        <v>98113.381525134697</v>
      </c>
      <c r="AC159" s="34">
        <f t="shared" si="17"/>
        <v>14752782.522133265</v>
      </c>
      <c r="AD159" s="35">
        <f>IFERROR(VLOOKUP($B159,'WSW2025'!$R$13:$Y$334,8,FALSE()),0)</f>
        <v>13845773.319178628</v>
      </c>
      <c r="AE159" s="35">
        <f>IFERROR(VLOOKUP(B159,'BESCHUT WERK 2025'!$K$13:$R$354,8,FALSE()),0)</f>
        <v>802275.65632982284</v>
      </c>
      <c r="AF159" s="35">
        <f>IFERROR(VLOOKUP(B159,'SOCIALE INFRASTRUCTUUR 2025'!$K$13:$R$354,8,FALSE()),0)</f>
        <v>104733.54662481324</v>
      </c>
    </row>
    <row r="160" spans="2:32">
      <c r="B160" s="32">
        <v>1598</v>
      </c>
      <c r="C160" s="33" t="s">
        <v>171</v>
      </c>
      <c r="D160" s="34">
        <f t="shared" si="12"/>
        <v>757603.48352816573</v>
      </c>
      <c r="E160" s="35">
        <f>IFERROR(VLOOKUP($B160,'WSW2025'!$R$13:$T$334,3,FALSE()),0)</f>
        <v>607496.05011472176</v>
      </c>
      <c r="F160" s="35">
        <f>IFERROR(VLOOKUP(B160,'BESCHUT WERK 2025'!$K$13:$M$354,3,FALSE()),0)</f>
        <v>124111.0251614783</v>
      </c>
      <c r="G160" s="35">
        <f>IFERROR(VLOOKUP(B160,'SOCIALE INFRASTRUCTUUR 2025'!$K$13:$M$354,3,FALSE()),0)</f>
        <v>25996.408251965651</v>
      </c>
      <c r="H160" s="31"/>
      <c r="I160" s="34">
        <f t="shared" si="13"/>
        <v>769122.18508630223</v>
      </c>
      <c r="J160" s="35">
        <f>IFERROR(VLOOKUP($B160,'WSW2025'!$R$13:$U$334,4,FALSE()),0)</f>
        <v>607523.6159054169</v>
      </c>
      <c r="K160" s="35">
        <f>IFERROR(VLOOKUP(B160,'BESCHUT WERK 2025'!$K$13:$N$354,4,FALSE()),0)</f>
        <v>133465.99142255867</v>
      </c>
      <c r="L160" s="35">
        <f>IFERROR(VLOOKUP(B160,'SOCIALE INFRASTRUCTUUR 2025'!$K$13:$N$354,4,FALSE()),0)</f>
        <v>28132.577758326668</v>
      </c>
      <c r="N160" s="34">
        <f t="shared" si="14"/>
        <v>773996.77451470913</v>
      </c>
      <c r="O160" s="35">
        <f>IFERROR(VLOOKUP($B160,'WSW2025'!$R$13:$V$334,5,FALSE()),0)</f>
        <v>600907.70866739063</v>
      </c>
      <c r="P160" s="35">
        <f>IFERROR(VLOOKUP(B160,'BESCHUT WERK 2025'!$K$13:$O$354,5,FALSE()),0)</f>
        <v>142817.69268280736</v>
      </c>
      <c r="Q160" s="35">
        <f>IFERROR(VLOOKUP(B160,'SOCIALE INFRASTRUCTUUR 2025'!$K$13:$O$354,5,FALSE()),0)</f>
        <v>30271.373164511115</v>
      </c>
      <c r="S160" s="34">
        <f t="shared" si="15"/>
        <v>787255.89717684942</v>
      </c>
      <c r="T160" s="35">
        <f>IFERROR(VLOOKUP($B160,'WSW2025'!$R$13:$W$334,6,FALSE()),0)</f>
        <v>602778.70900201495</v>
      </c>
      <c r="U160" s="35">
        <f>IFERROR(VLOOKUP(B160,'BESCHUT WERK 2025'!$K$13:$P$354,6,FALSE()),0)</f>
        <v>152064.39370431556</v>
      </c>
      <c r="V160" s="35">
        <f>IFERROR(VLOOKUP(B160,'SOCIALE INFRASTRUCTUUR 2025'!$K$13:$P$354,6,FALSE()),0)</f>
        <v>32412.794470518991</v>
      </c>
      <c r="X160" s="34">
        <f t="shared" si="16"/>
        <v>725026.24503516778</v>
      </c>
      <c r="Y160" s="35">
        <f>IFERROR(VLOOKUP($B160,'WSW2025'!$R$13:$X$334,7,FALSE()),0)</f>
        <v>529050.05974887323</v>
      </c>
      <c r="Z160" s="35">
        <f>IFERROR(VLOOKUP(B160,'BESCHUT WERK 2025'!$K$13:$Q$354,7,FALSE()),0)</f>
        <v>161418.0306600325</v>
      </c>
      <c r="AA160" s="35">
        <f>IFERROR(VLOOKUP(B160,'SOCIALE INFRASTRUCTUUR 2025'!$K$13:$Q$354,7,FALSE()),0)</f>
        <v>34558.154626262018</v>
      </c>
      <c r="AC160" s="34">
        <f t="shared" si="17"/>
        <v>741309.0947513727</v>
      </c>
      <c r="AD160" s="35">
        <f>IFERROR(VLOOKUP($B160,'WSW2025'!$R$13:$Y$334,8,FALSE()),0)</f>
        <v>532223.390455015</v>
      </c>
      <c r="AE160" s="35">
        <f>IFERROR(VLOOKUP(B160,'BESCHUT WERK 2025'!$K$13:$R$354,8,FALSE()),0)</f>
        <v>172195.75062688906</v>
      </c>
      <c r="AF160" s="35">
        <f>IFERROR(VLOOKUP(B160,'SOCIALE INFRASTRUCTUUR 2025'!$K$13:$R$354,8,FALSE()),0)</f>
        <v>36889.953669468632</v>
      </c>
    </row>
    <row r="161" spans="2:32">
      <c r="B161" s="32">
        <v>542</v>
      </c>
      <c r="C161" s="33" t="s">
        <v>172</v>
      </c>
      <c r="D161" s="34">
        <f t="shared" si="12"/>
        <v>2518311.4578398913</v>
      </c>
      <c r="E161" s="35">
        <f>IFERROR(VLOOKUP($B161,'WSW2025'!$R$13:$T$334,3,FALSE()),0)</f>
        <v>2326753.9092574259</v>
      </c>
      <c r="F161" s="35">
        <f>IFERROR(VLOOKUP(B161,'BESCHUT WERK 2025'!$K$13:$M$354,3,FALSE()),0)</f>
        <v>160780.19168646011</v>
      </c>
      <c r="G161" s="35">
        <f>IFERROR(VLOOKUP(B161,'SOCIALE INFRASTRUCTUUR 2025'!$K$13:$M$354,3,FALSE()),0)</f>
        <v>30777.356896005313</v>
      </c>
      <c r="H161" s="31"/>
      <c r="I161" s="34">
        <f t="shared" si="13"/>
        <v>2414755.2496951283</v>
      </c>
      <c r="J161" s="35">
        <f>IFERROR(VLOOKUP($B161,'WSW2025'!$R$13:$U$334,4,FALSE()),0)</f>
        <v>2208549.7392810215</v>
      </c>
      <c r="K161" s="35">
        <f>IFERROR(VLOOKUP(B161,'BESCHUT WERK 2025'!$K$13:$N$354,4,FALSE()),0)</f>
        <v>172899.12525194976</v>
      </c>
      <c r="L161" s="35">
        <f>IFERROR(VLOOKUP(B161,'SOCIALE INFRASTRUCTUUR 2025'!$K$13:$N$354,4,FALSE()),0)</f>
        <v>33306.385162156861</v>
      </c>
      <c r="N161" s="34">
        <f t="shared" si="14"/>
        <v>2384351.3788175215</v>
      </c>
      <c r="O161" s="35">
        <f>IFERROR(VLOOKUP($B161,'WSW2025'!$R$13:$V$334,5,FALSE()),0)</f>
        <v>2163499.0274080117</v>
      </c>
      <c r="P161" s="35">
        <f>IFERROR(VLOOKUP(B161,'BESCHUT WERK 2025'!$K$13:$O$354,5,FALSE()),0)</f>
        <v>185013.82915727221</v>
      </c>
      <c r="Q161" s="35">
        <f>IFERROR(VLOOKUP(B161,'SOCIALE INFRASTRUCTUUR 2025'!$K$13:$O$354,5,FALSE()),0)</f>
        <v>35838.522252237301</v>
      </c>
      <c r="S161" s="34">
        <f t="shared" si="15"/>
        <v>2209526.3096917314</v>
      </c>
      <c r="T161" s="35">
        <f>IFERROR(VLOOKUP($B161,'WSW2025'!$R$13:$W$334,6,FALSE()),0)</f>
        <v>1974160.0314994401</v>
      </c>
      <c r="U161" s="35">
        <f>IFERROR(VLOOKUP(B161,'BESCHUT WERK 2025'!$K$13:$P$354,6,FALSE()),0)</f>
        <v>196992.51002604456</v>
      </c>
      <c r="V161" s="35">
        <f>IFERROR(VLOOKUP(B161,'SOCIALE INFRASTRUCTUUR 2025'!$K$13:$P$354,6,FALSE()),0)</f>
        <v>38373.768166246628</v>
      </c>
      <c r="X161" s="34">
        <f t="shared" si="16"/>
        <v>2188046.5459148199</v>
      </c>
      <c r="Y161" s="35">
        <f>IFERROR(VLOOKUP($B161,'WSW2025'!$R$13:$X$334,7,FALSE()),0)</f>
        <v>1938023.1470618113</v>
      </c>
      <c r="Z161" s="35">
        <f>IFERROR(VLOOKUP(B161,'BESCHUT WERK 2025'!$K$13:$Q$354,7,FALSE()),0)</f>
        <v>209109.72153685949</v>
      </c>
      <c r="AA161" s="35">
        <f>IFERROR(VLOOKUP(B161,'SOCIALE INFRASTRUCTUUR 2025'!$K$13:$Q$354,7,FALSE()),0)</f>
        <v>40913.677316149282</v>
      </c>
      <c r="AC161" s="34">
        <f t="shared" si="17"/>
        <v>2104752.6973583493</v>
      </c>
      <c r="AD161" s="35">
        <f>IFERROR(VLOOKUP($B161,'WSW2025'!$R$13:$Y$334,8,FALSE()),0)</f>
        <v>1838006.6165357854</v>
      </c>
      <c r="AE161" s="35">
        <f>IFERROR(VLOOKUP(B161,'BESCHUT WERK 2025'!$K$13:$R$354,8,FALSE()),0)</f>
        <v>223071.76785756068</v>
      </c>
      <c r="AF161" s="35">
        <f>IFERROR(VLOOKUP(B161,'SOCIALE INFRASTRUCTUUR 2025'!$K$13:$R$354,8,FALSE()),0)</f>
        <v>43674.312965003097</v>
      </c>
    </row>
    <row r="162" spans="2:32">
      <c r="B162" s="32">
        <v>1931</v>
      </c>
      <c r="C162" s="33" t="s">
        <v>173</v>
      </c>
      <c r="D162" s="34">
        <f t="shared" si="12"/>
        <v>3703887.7364505436</v>
      </c>
      <c r="E162" s="35">
        <f>IFERROR(VLOOKUP($B162,'WSW2025'!$R$13:$T$334,3,FALSE()),0)</f>
        <v>3331248.9475845424</v>
      </c>
      <c r="F162" s="35">
        <f>IFERROR(VLOOKUP(B162,'BESCHUT WERK 2025'!$K$13:$M$354,3,FALSE()),0)</f>
        <v>324381.08849022601</v>
      </c>
      <c r="G162" s="35">
        <f>IFERROR(VLOOKUP(B162,'SOCIALE INFRASTRUCTUUR 2025'!$K$13:$M$354,3,FALSE()),0)</f>
        <v>48257.700375775319</v>
      </c>
      <c r="H162" s="31"/>
      <c r="I162" s="34">
        <f t="shared" si="13"/>
        <v>3611069.9711838444</v>
      </c>
      <c r="J162" s="35">
        <f>IFERROR(VLOOKUP($B162,'WSW2025'!$R$13:$U$334,4,FALSE()),0)</f>
        <v>3210015.2842106554</v>
      </c>
      <c r="K162" s="35">
        <f>IFERROR(VLOOKUP(B162,'BESCHUT WERK 2025'!$K$13:$N$354,4,FALSE()),0)</f>
        <v>348831.56849077815</v>
      </c>
      <c r="L162" s="35">
        <f>IFERROR(VLOOKUP(B162,'SOCIALE INFRASTRUCTUUR 2025'!$K$13:$N$354,4,FALSE()),0)</f>
        <v>52223.118482410995</v>
      </c>
      <c r="N162" s="34">
        <f t="shared" si="14"/>
        <v>3608472.0102866939</v>
      </c>
      <c r="O162" s="35">
        <f>IFERROR(VLOOKUP($B162,'WSW2025'!$R$13:$V$334,5,FALSE()),0)</f>
        <v>3179005.0842160298</v>
      </c>
      <c r="P162" s="35">
        <f>IFERROR(VLOOKUP(B162,'BESCHUT WERK 2025'!$K$13:$O$354,5,FALSE()),0)</f>
        <v>373273.51496642793</v>
      </c>
      <c r="Q162" s="35">
        <f>IFERROR(VLOOKUP(B162,'SOCIALE INFRASTRUCTUUR 2025'!$K$13:$O$354,5,FALSE()),0)</f>
        <v>56193.411104236147</v>
      </c>
      <c r="S162" s="34">
        <f t="shared" si="15"/>
        <v>3414394.5033471393</v>
      </c>
      <c r="T162" s="35">
        <f>IFERROR(VLOOKUP($B162,'WSW2025'!$R$13:$W$334,6,FALSE()),0)</f>
        <v>2956784.8961059735</v>
      </c>
      <c r="U162" s="35">
        <f>IFERROR(VLOOKUP(B162,'BESCHUT WERK 2025'!$K$13:$P$354,6,FALSE()),0)</f>
        <v>397441.02899991471</v>
      </c>
      <c r="V162" s="35">
        <f>IFERROR(VLOOKUP(B162,'SOCIALE INFRASTRUCTUUR 2025'!$K$13:$P$354,6,FALSE()),0)</f>
        <v>60168.578241250769</v>
      </c>
      <c r="X162" s="34">
        <f t="shared" si="16"/>
        <v>3283088.7745845378</v>
      </c>
      <c r="Y162" s="35">
        <f>IFERROR(VLOOKUP($B162,'WSW2025'!$R$13:$X$334,7,FALSE()),0)</f>
        <v>2797049.6827538591</v>
      </c>
      <c r="Z162" s="35">
        <f>IFERROR(VLOOKUP(B162,'BESCHUT WERK 2025'!$K$13:$Q$354,7,FALSE()),0)</f>
        <v>421888.03467962943</v>
      </c>
      <c r="AA162" s="35">
        <f>IFERROR(VLOOKUP(B162,'SOCIALE INFRASTRUCTUUR 2025'!$K$13:$Q$354,7,FALSE()),0)</f>
        <v>64151.057151049601</v>
      </c>
      <c r="AC162" s="34">
        <f t="shared" si="17"/>
        <v>3228206.0380260688</v>
      </c>
      <c r="AD162" s="35">
        <f>IFERROR(VLOOKUP($B162,'WSW2025'!$R$13:$Y$334,8,FALSE()),0)</f>
        <v>2709669.3358846721</v>
      </c>
      <c r="AE162" s="35">
        <f>IFERROR(VLOOKUP(B162,'BESCHUT WERK 2025'!$K$13:$R$354,8,FALSE()),0)</f>
        <v>450057.0755020958</v>
      </c>
      <c r="AF162" s="35">
        <f>IFERROR(VLOOKUP(B162,'SOCIALE INFRASTRUCTUUR 2025'!$K$13:$R$354,8,FALSE()),0)</f>
        <v>68479.626639300957</v>
      </c>
    </row>
    <row r="163" spans="2:32">
      <c r="B163" s="32">
        <v>1659</v>
      </c>
      <c r="C163" s="33" t="s">
        <v>174</v>
      </c>
      <c r="D163" s="34">
        <f t="shared" si="12"/>
        <v>2668063.3335651848</v>
      </c>
      <c r="E163" s="35">
        <f>IFERROR(VLOOKUP($B163,'WSW2025'!$R$13:$T$334,3,FALSE()),0)</f>
        <v>2538185.0161884483</v>
      </c>
      <c r="F163" s="35">
        <f>IFERROR(VLOOKUP(B163,'BESCHUT WERK 2025'!$K$13:$M$354,3,FALSE()),0)</f>
        <v>110007.49957494652</v>
      </c>
      <c r="G163" s="35">
        <f>IFERROR(VLOOKUP(B163,'SOCIALE INFRASTRUCTUUR 2025'!$K$13:$M$354,3,FALSE()),0)</f>
        <v>19870.817801789839</v>
      </c>
      <c r="H163" s="31"/>
      <c r="I163" s="34">
        <f t="shared" si="13"/>
        <v>2564782.5555406329</v>
      </c>
      <c r="J163" s="35">
        <f>IFERROR(VLOOKUP($B163,'WSW2025'!$R$13:$U$334,4,FALSE()),0)</f>
        <v>2424979.5170302866</v>
      </c>
      <c r="K163" s="35">
        <f>IFERROR(VLOOKUP(B163,'BESCHUT WERK 2025'!$K$13:$N$354,4,FALSE()),0)</f>
        <v>118299.40148817694</v>
      </c>
      <c r="L163" s="35">
        <f>IFERROR(VLOOKUP(B163,'SOCIALE INFRASTRUCTUUR 2025'!$K$13:$N$354,4,FALSE()),0)</f>
        <v>21503.637022169234</v>
      </c>
      <c r="N163" s="34">
        <f t="shared" si="14"/>
        <v>2376282.4189456366</v>
      </c>
      <c r="O163" s="35">
        <f>IFERROR(VLOOKUP($B163,'WSW2025'!$R$13:$V$334,5,FALSE()),0)</f>
        <v>2226555.5461263773</v>
      </c>
      <c r="P163" s="35">
        <f>IFERROR(VLOOKUP(B163,'BESCHUT WERK 2025'!$K$13:$O$354,5,FALSE()),0)</f>
        <v>126588.4094233973</v>
      </c>
      <c r="Q163" s="35">
        <f>IFERROR(VLOOKUP(B163,'SOCIALE INFRASTRUCTUUR 2025'!$K$13:$O$354,5,FALSE()),0)</f>
        <v>23138.463395861945</v>
      </c>
      <c r="S163" s="34">
        <f t="shared" si="15"/>
        <v>2330634.3744413666</v>
      </c>
      <c r="T163" s="35">
        <f>IFERROR(VLOOKUP($B163,'WSW2025'!$R$13:$W$334,6,FALSE()),0)</f>
        <v>2171074.72855331</v>
      </c>
      <c r="U163" s="35">
        <f>IFERROR(VLOOKUP(B163,'BESCHUT WERK 2025'!$K$13:$P$354,6,FALSE()),0)</f>
        <v>134784.34896518869</v>
      </c>
      <c r="V163" s="35">
        <f>IFERROR(VLOOKUP(B163,'SOCIALE INFRASTRUCTUUR 2025'!$K$13:$P$354,6,FALSE()),0)</f>
        <v>24775.296922867965</v>
      </c>
      <c r="X163" s="34">
        <f t="shared" si="16"/>
        <v>2161781.1514984737</v>
      </c>
      <c r="Y163" s="35">
        <f>IFERROR(VLOOKUP($B163,'WSW2025'!$R$13:$X$334,7,FALSE()),0)</f>
        <v>1992290.9376881467</v>
      </c>
      <c r="Z163" s="35">
        <f>IFERROR(VLOOKUP(B163,'BESCHUT WERK 2025'!$K$13:$Q$354,7,FALSE()),0)</f>
        <v>143075.07263048325</v>
      </c>
      <c r="AA163" s="35">
        <f>IFERROR(VLOOKUP(B163,'SOCIALE INFRASTRUCTUUR 2025'!$K$13:$Q$354,7,FALSE()),0)</f>
        <v>26415.141179843955</v>
      </c>
      <c r="AC163" s="34">
        <f t="shared" si="17"/>
        <v>2191215.7758870074</v>
      </c>
      <c r="AD163" s="35">
        <f>IFERROR(VLOOKUP($B163,'WSW2025'!$R$13:$Y$334,8,FALSE()),0)</f>
        <v>2010390.2308729272</v>
      </c>
      <c r="AE163" s="35">
        <f>IFERROR(VLOOKUP(B163,'BESCHUT WERK 2025'!$K$13:$R$354,8,FALSE()),0)</f>
        <v>152628.05169201511</v>
      </c>
      <c r="AF163" s="35">
        <f>IFERROR(VLOOKUP(B163,'SOCIALE INFRASTRUCTUUR 2025'!$K$13:$R$354,8,FALSE()),0)</f>
        <v>28197.493322065104</v>
      </c>
    </row>
    <row r="164" spans="2:32">
      <c r="B164" s="32">
        <v>1982</v>
      </c>
      <c r="C164" s="33" t="s">
        <v>175</v>
      </c>
      <c r="D164" s="34">
        <f t="shared" si="12"/>
        <v>17166941.200323753</v>
      </c>
      <c r="E164" s="35">
        <f>IFERROR(VLOOKUP($B164,'WSW2025'!$R$13:$T$334,3,FALSE()),0)</f>
        <v>15972071.727003884</v>
      </c>
      <c r="F164" s="35">
        <f>IFERROR(VLOOKUP(B164,'BESCHUT WERK 2025'!$K$13:$M$354,3,FALSE()),0)</f>
        <v>1088792.1752802404</v>
      </c>
      <c r="G164" s="35">
        <f>IFERROR(VLOOKUP(B164,'SOCIALE INFRASTRUCTUUR 2025'!$K$13:$M$354,3,FALSE()),0)</f>
        <v>106077.29803962995</v>
      </c>
      <c r="H164" s="31"/>
      <c r="I164" s="34">
        <f t="shared" si="13"/>
        <v>16518889.199367763</v>
      </c>
      <c r="J164" s="35">
        <f>IFERROR(VLOOKUP($B164,'WSW2025'!$R$13:$U$334,4,FALSE()),0)</f>
        <v>15233234.604661018</v>
      </c>
      <c r="K164" s="35">
        <f>IFERROR(VLOOKUP(B164,'BESCHUT WERK 2025'!$K$13:$N$354,4,FALSE()),0)</f>
        <v>1170860.7429342638</v>
      </c>
      <c r="L164" s="35">
        <f>IFERROR(VLOOKUP(B164,'SOCIALE INFRASTRUCTUUR 2025'!$K$13:$N$354,4,FALSE()),0)</f>
        <v>114793.85177248238</v>
      </c>
      <c r="N164" s="34">
        <f t="shared" si="14"/>
        <v>15475789.940646244</v>
      </c>
      <c r="O164" s="35">
        <f>IFERROR(VLOOKUP($B164,'WSW2025'!$R$13:$V$334,5,FALSE()),0)</f>
        <v>14099368.152635874</v>
      </c>
      <c r="P164" s="35">
        <f>IFERROR(VLOOKUP(B164,'BESCHUT WERK 2025'!$K$13:$O$354,5,FALSE()),0)</f>
        <v>1252900.6676264454</v>
      </c>
      <c r="Q164" s="35">
        <f>IFERROR(VLOOKUP(B164,'SOCIALE INFRASTRUCTUUR 2025'!$K$13:$O$354,5,FALSE()),0)</f>
        <v>123521.12038392466</v>
      </c>
      <c r="S164" s="34">
        <f t="shared" si="15"/>
        <v>15061404.622139538</v>
      </c>
      <c r="T164" s="35">
        <f>IFERROR(VLOOKUP($B164,'WSW2025'!$R$13:$W$334,6,FALSE()),0)</f>
        <v>13595126.064404994</v>
      </c>
      <c r="U164" s="35">
        <f>IFERROR(VLOOKUP(B164,'BESCHUT WERK 2025'!$K$13:$P$354,6,FALSE()),0)</f>
        <v>1334019.4538605863</v>
      </c>
      <c r="V164" s="35">
        <f>IFERROR(VLOOKUP(B164,'SOCIALE INFRASTRUCTUUR 2025'!$K$13:$P$354,6,FALSE()),0)</f>
        <v>132259.1038739568</v>
      </c>
      <c r="X164" s="34">
        <f t="shared" si="16"/>
        <v>14287577.174566559</v>
      </c>
      <c r="Y164" s="35">
        <f>IFERROR(VLOOKUP($B164,'WSW2025'!$R$13:$X$334,7,FALSE()),0)</f>
        <v>12730487.655003494</v>
      </c>
      <c r="Z164" s="35">
        <f>IFERROR(VLOOKUP(B164,'BESCHUT WERK 2025'!$K$13:$Q$354,7,FALSE()),0)</f>
        <v>1416076.3598811927</v>
      </c>
      <c r="AA164" s="35">
        <f>IFERROR(VLOOKUP(B164,'SOCIALE INFRASTRUCTUUR 2025'!$K$13:$Q$354,7,FALSE()),0)</f>
        <v>141013.15968187375</v>
      </c>
      <c r="AC164" s="34">
        <f t="shared" si="17"/>
        <v>13557163.003416289</v>
      </c>
      <c r="AD164" s="35">
        <f>IFERROR(VLOOKUP($B164,'WSW2025'!$R$13:$Y$334,8,FALSE()),0)</f>
        <v>11896008.673774363</v>
      </c>
      <c r="AE164" s="35">
        <f>IFERROR(VLOOKUP(B164,'BESCHUT WERK 2025'!$K$13:$R$354,8,FALSE()),0)</f>
        <v>1510626.3577722532</v>
      </c>
      <c r="AF164" s="35">
        <f>IFERROR(VLOOKUP(B164,'SOCIALE INFRASTRUCTUUR 2025'!$K$13:$R$354,8,FALSE()),0)</f>
        <v>150527.97186967084</v>
      </c>
    </row>
    <row r="165" spans="2:32">
      <c r="B165" s="32">
        <v>882</v>
      </c>
      <c r="C165" s="33" t="s">
        <v>176</v>
      </c>
      <c r="D165" s="34">
        <f t="shared" si="12"/>
        <v>10832641.72775453</v>
      </c>
      <c r="E165" s="35">
        <f>IFERROR(VLOOKUP($B165,'WSW2025'!$R$13:$T$334,3,FALSE()),0)</f>
        <v>10492954.972425446</v>
      </c>
      <c r="F165" s="35">
        <f>IFERROR(VLOOKUP(B165,'BESCHUT WERK 2025'!$K$13:$M$354,3,FALSE()),0)</f>
        <v>290532.62708255026</v>
      </c>
      <c r="G165" s="35">
        <f>IFERROR(VLOOKUP(B165,'SOCIALE INFRASTRUCTUUR 2025'!$K$13:$M$354,3,FALSE()),0)</f>
        <v>49154.12824653276</v>
      </c>
      <c r="H165" s="31"/>
      <c r="I165" s="34">
        <f t="shared" si="13"/>
        <v>10026121.58077953</v>
      </c>
      <c r="J165" s="35">
        <f>IFERROR(VLOOKUP($B165,'WSW2025'!$R$13:$U$334,4,FALSE()),0)</f>
        <v>9660496.6207606383</v>
      </c>
      <c r="K165" s="35">
        <f>IFERROR(VLOOKUP(B165,'BESCHUT WERK 2025'!$K$13:$N$354,4,FALSE()),0)</f>
        <v>312431.75264826161</v>
      </c>
      <c r="L165" s="35">
        <f>IFERROR(VLOOKUP(B165,'SOCIALE INFRASTRUCTUUR 2025'!$K$13:$N$354,4,FALSE()),0)</f>
        <v>53193.207370629163</v>
      </c>
      <c r="N165" s="34">
        <f t="shared" si="14"/>
        <v>9422599.4234878253</v>
      </c>
      <c r="O165" s="35">
        <f>IFERROR(VLOOKUP($B165,'WSW2025'!$R$13:$V$334,5,FALSE()),0)</f>
        <v>9031038.9367857967</v>
      </c>
      <c r="P165" s="35">
        <f>IFERROR(VLOOKUP(B165,'BESCHUT WERK 2025'!$K$13:$O$354,5,FALSE()),0)</f>
        <v>334323.2351438434</v>
      </c>
      <c r="Q165" s="35">
        <f>IFERROR(VLOOKUP(B165,'SOCIALE INFRASTRUCTUUR 2025'!$K$13:$O$354,5,FALSE()),0)</f>
        <v>57237.251558184813</v>
      </c>
      <c r="S165" s="34">
        <f t="shared" si="15"/>
        <v>9043231.1734355558</v>
      </c>
      <c r="T165" s="35">
        <f>IFERROR(VLOOKUP($B165,'WSW2025'!$R$13:$W$334,6,FALSE()),0)</f>
        <v>8625975.991000345</v>
      </c>
      <c r="U165" s="35">
        <f>IFERROR(VLOOKUP(B165,'BESCHUT WERK 2025'!$K$13:$P$354,6,FALSE()),0)</f>
        <v>355968.92162601114</v>
      </c>
      <c r="V165" s="35">
        <f>IFERROR(VLOOKUP(B165,'SOCIALE INFRASTRUCTUUR 2025'!$K$13:$P$354,6,FALSE()),0)</f>
        <v>61286.260809199703</v>
      </c>
      <c r="X165" s="34">
        <f t="shared" si="16"/>
        <v>8446465.3052495159</v>
      </c>
      <c r="Y165" s="35">
        <f>IFERROR(VLOOKUP($B165,'WSW2025'!$R$13:$X$334,7,FALSE()),0)</f>
        <v>8003257.6521854</v>
      </c>
      <c r="Z165" s="35">
        <f>IFERROR(VLOOKUP(B165,'BESCHUT WERK 2025'!$K$13:$Q$354,7,FALSE()),0)</f>
        <v>377864.93540871236</v>
      </c>
      <c r="AA165" s="35">
        <f>IFERROR(VLOOKUP(B165,'SOCIALE INFRASTRUCTUUR 2025'!$K$13:$Q$354,7,FALSE()),0)</f>
        <v>65342.717655403467</v>
      </c>
      <c r="AC165" s="34">
        <f t="shared" si="17"/>
        <v>7910525.5385436919</v>
      </c>
      <c r="AD165" s="35">
        <f>IFERROR(VLOOKUP($B165,'WSW2025'!$R$13:$Y$334,8,FALSE()),0)</f>
        <v>7437679.2464780798</v>
      </c>
      <c r="AE165" s="35">
        <f>IFERROR(VLOOKUP(B165,'BESCHUT WERK 2025'!$K$13:$R$354,8,FALSE()),0)</f>
        <v>403094.59805839864</v>
      </c>
      <c r="AF165" s="35">
        <f>IFERROR(VLOOKUP(B165,'SOCIALE INFRASTRUCTUUR 2025'!$K$13:$R$354,8,FALSE()),0)</f>
        <v>69751.694007213679</v>
      </c>
    </row>
    <row r="166" spans="2:32">
      <c r="B166" s="32">
        <v>415</v>
      </c>
      <c r="C166" s="33" t="s">
        <v>177</v>
      </c>
      <c r="D166" s="34">
        <f t="shared" si="12"/>
        <v>181733.57197351634</v>
      </c>
      <c r="E166" s="35">
        <f>IFERROR(VLOOKUP($B166,'WSW2025'!$R$13:$T$334,3,FALSE()),0)</f>
        <v>118745.66524183541</v>
      </c>
      <c r="F166" s="35">
        <f>IFERROR(VLOOKUP(B166,'BESCHUT WERK 2025'!$K$13:$M$354,3,FALSE()),0)</f>
        <v>56414.102346126398</v>
      </c>
      <c r="G166" s="35">
        <f>IFERROR(VLOOKUP(B166,'SOCIALE INFRASTRUCTUUR 2025'!$K$13:$M$354,3,FALSE()),0)</f>
        <v>6573.8043855545329</v>
      </c>
      <c r="H166" s="31"/>
      <c r="I166" s="34">
        <f t="shared" si="13"/>
        <v>186145.87642336512</v>
      </c>
      <c r="J166" s="35">
        <f>IFERROR(VLOOKUP($B166,'WSW2025'!$R$13:$U$334,4,FALSE()),0)</f>
        <v>118365.53150557195</v>
      </c>
      <c r="K166" s="35">
        <f>IFERROR(VLOOKUP(B166,'BESCHUT WERK 2025'!$K$13:$N$354,4,FALSE()),0)</f>
        <v>60666.359737526654</v>
      </c>
      <c r="L166" s="35">
        <f>IFERROR(VLOOKUP(B166,'SOCIALE INFRASTRUCTUUR 2025'!$K$13:$N$354,4,FALSE()),0)</f>
        <v>7113.9851802665144</v>
      </c>
      <c r="N166" s="34">
        <f t="shared" si="14"/>
        <v>191249.01110928901</v>
      </c>
      <c r="O166" s="35">
        <f>IFERROR(VLOOKUP($B166,'WSW2025'!$R$13:$V$334,5,FALSE()),0)</f>
        <v>118677.04807602582</v>
      </c>
      <c r="P166" s="35">
        <f>IFERROR(VLOOKUP(B166,'BESCHUT WERK 2025'!$K$13:$O$354,5,FALSE()),0)</f>
        <v>64917.133037639687</v>
      </c>
      <c r="Q166" s="35">
        <f>IFERROR(VLOOKUP(B166,'SOCIALE INFRASTRUCTUUR 2025'!$K$13:$O$354,5,FALSE()),0)</f>
        <v>7654.8299956235005</v>
      </c>
      <c r="S166" s="34">
        <f t="shared" si="15"/>
        <v>195847.30311812003</v>
      </c>
      <c r="T166" s="35">
        <f>IFERROR(VLOOKUP($B166,'WSW2025'!$R$13:$W$334,6,FALSE()),0)</f>
        <v>118530.78532998747</v>
      </c>
      <c r="U166" s="35">
        <f>IFERROR(VLOOKUP(B166,'BESCHUT WERK 2025'!$K$13:$P$354,6,FALSE()),0)</f>
        <v>69120.17895650705</v>
      </c>
      <c r="V166" s="35">
        <f>IFERROR(VLOOKUP(B166,'SOCIALE INFRASTRUCTUUR 2025'!$K$13:$P$354,6,FALSE()),0)</f>
        <v>8196.3388316254932</v>
      </c>
      <c r="X166" s="34">
        <f t="shared" si="16"/>
        <v>161999.77441689812</v>
      </c>
      <c r="Y166" s="35">
        <f>IFERROR(VLOOKUP($B166,'WSW2025'!$R$13:$X$334,7,FALSE()),0)</f>
        <v>79889.098600106721</v>
      </c>
      <c r="Z166" s="35">
        <f>IFERROR(VLOOKUP(B166,'BESCHUT WERK 2025'!$K$13:$Q$354,7,FALSE()),0)</f>
        <v>73371.832118196427</v>
      </c>
      <c r="AA166" s="35">
        <f>IFERROR(VLOOKUP(B166,'SOCIALE INFRASTRUCTUUR 2025'!$K$13:$Q$354,7,FALSE()),0)</f>
        <v>8738.8436985949938</v>
      </c>
      <c r="AC166" s="34">
        <f t="shared" si="17"/>
        <v>167290.49261973405</v>
      </c>
      <c r="AD166" s="35">
        <f>IFERROR(VLOOKUP($B166,'WSW2025'!$R$13:$Y$334,8,FALSE()),0)</f>
        <v>79691.202848879286</v>
      </c>
      <c r="AE166" s="35">
        <f>IFERROR(VLOOKUP(B166,'BESCHUT WERK 2025'!$K$13:$R$354,8,FALSE()),0)</f>
        <v>78270.795739494875</v>
      </c>
      <c r="AF166" s="35">
        <f>IFERROR(VLOOKUP(B166,'SOCIALE INFRASTRUCTUUR 2025'!$K$13:$R$354,8,FALSE()),0)</f>
        <v>9328.4940313598854</v>
      </c>
    </row>
    <row r="167" spans="2:32">
      <c r="B167" s="32">
        <v>1621</v>
      </c>
      <c r="C167" s="33" t="s">
        <v>178</v>
      </c>
      <c r="D167" s="34">
        <f t="shared" si="12"/>
        <v>226511.82863448811</v>
      </c>
      <c r="E167" s="35">
        <f>IFERROR(VLOOKUP($B167,'WSW2025'!$R$13:$T$334,3,FALSE()),0)</f>
        <v>39866.650201095865</v>
      </c>
      <c r="F167" s="35">
        <f>IFERROR(VLOOKUP(B167,'BESCHUT WERK 2025'!$K$13:$M$354,3,FALSE()),0)</f>
        <v>157959.48656915428</v>
      </c>
      <c r="G167" s="35">
        <f>IFERROR(VLOOKUP(B167,'SOCIALE INFRASTRUCTUUR 2025'!$K$13:$M$354,3,FALSE()),0)</f>
        <v>28685.691864237961</v>
      </c>
      <c r="H167" s="31"/>
      <c r="I167" s="34">
        <f t="shared" si="13"/>
        <v>240823.09546912287</v>
      </c>
      <c r="J167" s="35">
        <f>IFERROR(VLOOKUP($B167,'WSW2025'!$R$13:$U$334,4,FALSE()),0)</f>
        <v>39914.443781067574</v>
      </c>
      <c r="K167" s="35">
        <f>IFERROR(VLOOKUP(B167,'BESCHUT WERK 2025'!$K$13:$N$354,4,FALSE()),0)</f>
        <v>169865.80726507414</v>
      </c>
      <c r="L167" s="35">
        <f>IFERROR(VLOOKUP(B167,'SOCIALE INFRASTRUCTUUR 2025'!$K$13:$N$354,4,FALSE()),0)</f>
        <v>31042.84442298115</v>
      </c>
      <c r="N167" s="34">
        <f t="shared" si="14"/>
        <v>255549.53551563126</v>
      </c>
      <c r="O167" s="35">
        <f>IFERROR(VLOOKUP($B167,'WSW2025'!$R$13:$V$334,5,FALSE()),0)</f>
        <v>40378.66848388224</v>
      </c>
      <c r="P167" s="35">
        <f>IFERROR(VLOOKUP(B167,'BESCHUT WERK 2025'!$K$13:$O$354,5,FALSE()),0)</f>
        <v>181767.97250539192</v>
      </c>
      <c r="Q167" s="35">
        <f>IFERROR(VLOOKUP(B167,'SOCIALE INFRASTRUCTUUR 2025'!$K$13:$O$354,5,FALSE()),0)</f>
        <v>33402.894526357093</v>
      </c>
      <c r="S167" s="34">
        <f t="shared" si="15"/>
        <v>269879.24876675179</v>
      </c>
      <c r="T167" s="35">
        <f>IFERROR(VLOOKUP($B167,'WSW2025'!$R$13:$W$334,6,FALSE()),0)</f>
        <v>40576.905514165286</v>
      </c>
      <c r="U167" s="35">
        <f>IFERROR(VLOOKUP(B167,'BESCHUT WERK 2025'!$K$13:$P$354,6,FALSE()),0)</f>
        <v>193536.50107822072</v>
      </c>
      <c r="V167" s="35">
        <f>IFERROR(VLOOKUP(B167,'SOCIALE INFRASTRUCTUUR 2025'!$K$13:$P$354,6,FALSE()),0)</f>
        <v>35765.842174365782</v>
      </c>
      <c r="X167" s="34">
        <f t="shared" si="16"/>
        <v>284437.08087147854</v>
      </c>
      <c r="Y167" s="35">
        <f>IFERROR(VLOOKUP($B167,'WSW2025'!$R$13:$X$334,7,FALSE()),0)</f>
        <v>40862.814801203946</v>
      </c>
      <c r="Z167" s="35">
        <f>IFERROR(VLOOKUP(B167,'BESCHUT WERK 2025'!$K$13:$Q$354,7,FALSE()),0)</f>
        <v>205441.12993095099</v>
      </c>
      <c r="AA167" s="35">
        <f>IFERROR(VLOOKUP(B167,'SOCIALE INFRASTRUCTUUR 2025'!$K$13:$Q$354,7,FALSE()),0)</f>
        <v>38133.1361393236</v>
      </c>
      <c r="AC167" s="34">
        <f t="shared" si="17"/>
        <v>301038.17198238074</v>
      </c>
      <c r="AD167" s="35">
        <f>IFERROR(VLOOKUP($B167,'WSW2025'!$R$13:$Y$334,8,FALSE()),0)</f>
        <v>41173.788138587683</v>
      </c>
      <c r="AE167" s="35">
        <f>IFERROR(VLOOKUP(B167,'BESCHUT WERK 2025'!$K$13:$R$354,8,FALSE()),0)</f>
        <v>219158.22807058628</v>
      </c>
      <c r="AF167" s="35">
        <f>IFERROR(VLOOKUP(B167,'SOCIALE INFRASTRUCTUUR 2025'!$K$13:$R$354,8,FALSE()),0)</f>
        <v>40706.155773206767</v>
      </c>
    </row>
    <row r="168" spans="2:32">
      <c r="B168" s="32">
        <v>417</v>
      </c>
      <c r="C168" s="33" t="s">
        <v>179</v>
      </c>
      <c r="D168" s="34">
        <f t="shared" si="12"/>
        <v>140957.74630787811</v>
      </c>
      <c r="E168" s="35">
        <f>IFERROR(VLOOKUP($B168,'WSW2025'!$R$13:$T$334,3,FALSE()),0)</f>
        <v>113461.75208026162</v>
      </c>
      <c r="F168" s="35">
        <f>IFERROR(VLOOKUP(B168,'BESCHUT WERK 2025'!$K$13:$M$354,3,FALSE()),0)</f>
        <v>22565.64093845059</v>
      </c>
      <c r="G168" s="35">
        <f>IFERROR(VLOOKUP(B168,'SOCIALE INFRASTRUCTUUR 2025'!$K$13:$M$354,3,FALSE()),0)</f>
        <v>4930.3532891658997</v>
      </c>
      <c r="H168" s="31"/>
      <c r="I168" s="34">
        <f t="shared" si="13"/>
        <v>128548.47297156251</v>
      </c>
      <c r="J168" s="35">
        <f>IFERROR(VLOOKUP($B168,'WSW2025'!$R$13:$U$334,4,FALSE()),0)</f>
        <v>98946.44019135191</v>
      </c>
      <c r="K168" s="35">
        <f>IFERROR(VLOOKUP(B168,'BESCHUT WERK 2025'!$K$13:$N$354,4,FALSE()),0)</f>
        <v>24266.543895010724</v>
      </c>
      <c r="L168" s="35">
        <f>IFERROR(VLOOKUP(B168,'SOCIALE INFRASTRUCTUUR 2025'!$K$13:$N$354,4,FALSE()),0)</f>
        <v>5335.4888851998849</v>
      </c>
      <c r="N168" s="34">
        <f t="shared" si="14"/>
        <v>131175.91719364477</v>
      </c>
      <c r="O168" s="35">
        <f>IFERROR(VLOOKUP($B168,'WSW2025'!$R$13:$V$334,5,FALSE()),0)</f>
        <v>99467.941481871196</v>
      </c>
      <c r="P168" s="35">
        <f>IFERROR(VLOOKUP(B168,'BESCHUT WERK 2025'!$K$13:$O$354,5,FALSE()),0)</f>
        <v>25966.853215055944</v>
      </c>
      <c r="Q168" s="35">
        <f>IFERROR(VLOOKUP(B168,'SOCIALE INFRASTRUCTUUR 2025'!$K$13:$O$354,5,FALSE()),0)</f>
        <v>5741.1224967176249</v>
      </c>
      <c r="S168" s="34">
        <f t="shared" si="15"/>
        <v>133607.99489277246</v>
      </c>
      <c r="T168" s="35">
        <f>IFERROR(VLOOKUP($B168,'WSW2025'!$R$13:$W$334,6,FALSE()),0)</f>
        <v>99812.669186450556</v>
      </c>
      <c r="U168" s="35">
        <f>IFERROR(VLOOKUP(B168,'BESCHUT WERK 2025'!$K$13:$P$354,6,FALSE()),0)</f>
        <v>27648.071582602784</v>
      </c>
      <c r="V168" s="35">
        <f>IFERROR(VLOOKUP(B168,'SOCIALE INFRASTRUCTUUR 2025'!$K$13:$P$354,6,FALSE()),0)</f>
        <v>6147.254123719119</v>
      </c>
      <c r="X168" s="34">
        <f t="shared" si="16"/>
        <v>136070.32737174185</v>
      </c>
      <c r="Y168" s="35">
        <f>IFERROR(VLOOKUP($B168,'WSW2025'!$R$13:$X$334,7,FALSE()),0)</f>
        <v>100167.46175051693</v>
      </c>
      <c r="Z168" s="35">
        <f>IFERROR(VLOOKUP(B168,'BESCHUT WERK 2025'!$K$13:$Q$354,7,FALSE()),0)</f>
        <v>29348.732847278683</v>
      </c>
      <c r="AA168" s="35">
        <f>IFERROR(VLOOKUP(B168,'SOCIALE INFRASTRUCTUUR 2025'!$K$13:$Q$354,7,FALSE()),0)</f>
        <v>6554.132773946244</v>
      </c>
      <c r="AC168" s="34">
        <f t="shared" si="17"/>
        <v>138951.72649142102</v>
      </c>
      <c r="AD168" s="35">
        <f>IFERROR(VLOOKUP($B168,'WSW2025'!$R$13:$Y$334,8,FALSE()),0)</f>
        <v>100647.03767210306</v>
      </c>
      <c r="AE168" s="35">
        <f>IFERROR(VLOOKUP(B168,'BESCHUT WERK 2025'!$K$13:$R$354,8,FALSE()),0)</f>
        <v>31308.318295798068</v>
      </c>
      <c r="AF168" s="35">
        <f>IFERROR(VLOOKUP(B168,'SOCIALE INFRASTRUCTUUR 2025'!$K$13:$R$354,8,FALSE()),0)</f>
        <v>6996.3705235199131</v>
      </c>
    </row>
    <row r="169" spans="2:32">
      <c r="B169" s="32">
        <v>80</v>
      </c>
      <c r="C169" s="33" t="s">
        <v>180</v>
      </c>
      <c r="D169" s="34">
        <f t="shared" si="12"/>
        <v>15564923.853867086</v>
      </c>
      <c r="E169" s="35">
        <f>IFERROR(VLOOKUP($B169,'WSW2025'!$R$13:$T$334,3,FALSE()),0)</f>
        <v>14302858.256520592</v>
      </c>
      <c r="F169" s="35">
        <f>IFERROR(VLOOKUP(B169,'BESCHUT WERK 2025'!$K$13:$M$354,3,FALSE()),0)</f>
        <v>1094433.5855148535</v>
      </c>
      <c r="G169" s="35">
        <f>IFERROR(VLOOKUP(B169,'SOCIALE INFRASTRUCTUUR 2025'!$K$13:$M$354,3,FALSE()),0)</f>
        <v>167632.01183164059</v>
      </c>
      <c r="H169" s="31"/>
      <c r="I169" s="34">
        <f t="shared" si="13"/>
        <v>14935299.290462915</v>
      </c>
      <c r="J169" s="35">
        <f>IFERROR(VLOOKUP($B169,'WSW2025'!$R$13:$U$334,4,FALSE()),0)</f>
        <v>13576965.289458103</v>
      </c>
      <c r="K169" s="35">
        <f>IFERROR(VLOOKUP(B169,'BESCHUT WERK 2025'!$K$13:$N$354,4,FALSE()),0)</f>
        <v>1176927.3789080165</v>
      </c>
      <c r="L169" s="35">
        <f>IFERROR(VLOOKUP(B169,'SOCIALE INFRASTRUCTUUR 2025'!$K$13:$N$354,4,FALSE()),0)</f>
        <v>181406.62209679608</v>
      </c>
      <c r="N169" s="34">
        <f t="shared" si="14"/>
        <v>14506491.388493402</v>
      </c>
      <c r="O169" s="35">
        <f>IFERROR(VLOOKUP($B169,'WSW2025'!$R$13:$V$334,5,FALSE()),0)</f>
        <v>13051900.842674794</v>
      </c>
      <c r="P169" s="35">
        <f>IFERROR(VLOOKUP(B169,'BESCHUT WERK 2025'!$K$13:$O$354,5,FALSE()),0)</f>
        <v>1259392.3809302091</v>
      </c>
      <c r="Q169" s="35">
        <f>IFERROR(VLOOKUP(B169,'SOCIALE INFRASTRUCTUUR 2025'!$K$13:$O$354,5,FALSE()),0)</f>
        <v>195198.16488839925</v>
      </c>
      <c r="S169" s="34">
        <f t="shared" si="15"/>
        <v>14141260.266008833</v>
      </c>
      <c r="T169" s="35">
        <f>IFERROR(VLOOKUP($B169,'WSW2025'!$R$13:$W$334,6,FALSE()),0)</f>
        <v>12591322.154046146</v>
      </c>
      <c r="U169" s="35">
        <f>IFERROR(VLOOKUP(B169,'BESCHUT WERK 2025'!$K$13:$P$354,6,FALSE()),0)</f>
        <v>1340931.4717562373</v>
      </c>
      <c r="V169" s="35">
        <f>IFERROR(VLOOKUP(B169,'SOCIALE INFRASTRUCTUUR 2025'!$K$13:$P$354,6,FALSE()),0)</f>
        <v>209006.64020645004</v>
      </c>
      <c r="X169" s="34">
        <f t="shared" si="16"/>
        <v>13337621.178981112</v>
      </c>
      <c r="Y169" s="35">
        <f>IFERROR(VLOOKUP($B169,'WSW2025'!$R$13:$X$334,7,FALSE()),0)</f>
        <v>11691367.121573927</v>
      </c>
      <c r="Z169" s="35">
        <f>IFERROR(VLOOKUP(B169,'BESCHUT WERK 2025'!$K$13:$Q$354,7,FALSE()),0)</f>
        <v>1423413.5430930136</v>
      </c>
      <c r="AA169" s="35">
        <f>IFERROR(VLOOKUP(B169,'SOCIALE INFRASTRUCTUUR 2025'!$K$13:$Q$354,7,FALSE()),0)</f>
        <v>222840.51431417232</v>
      </c>
      <c r="AC169" s="34">
        <f t="shared" si="17"/>
        <v>12922621.058377024</v>
      </c>
      <c r="AD169" s="35">
        <f>IFERROR(VLOOKUP($B169,'WSW2025'!$R$13:$Y$334,8,FALSE()),0)</f>
        <v>11166291.023231145</v>
      </c>
      <c r="AE169" s="35">
        <f>IFERROR(VLOOKUP(B169,'BESCHUT WERK 2025'!$K$13:$R$354,8,FALSE()),0)</f>
        <v>1518453.4373462021</v>
      </c>
      <c r="AF169" s="35">
        <f>IFERROR(VLOOKUP(B169,'SOCIALE INFRASTRUCTUUR 2025'!$K$13:$R$354,8,FALSE()),0)</f>
        <v>237876.59779967705</v>
      </c>
    </row>
    <row r="170" spans="2:32">
      <c r="B170" s="32">
        <v>546</v>
      </c>
      <c r="C170" s="33" t="s">
        <v>181</v>
      </c>
      <c r="D170" s="34">
        <f t="shared" si="12"/>
        <v>22531126.066142011</v>
      </c>
      <c r="E170" s="35">
        <f>IFERROR(VLOOKUP($B170,'WSW2025'!$R$13:$T$334,3,FALSE()),0)</f>
        <v>20967293.431139629</v>
      </c>
      <c r="F170" s="35">
        <f>IFERROR(VLOOKUP(B170,'BESCHUT WERK 2025'!$K$13:$M$354,3,FALSE()),0)</f>
        <v>1427276.7893569986</v>
      </c>
      <c r="G170" s="35">
        <f>IFERROR(VLOOKUP(B170,'SOCIALE INFRASTRUCTUUR 2025'!$K$13:$M$354,3,FALSE()),0)</f>
        <v>136555.8456453828</v>
      </c>
      <c r="H170" s="31"/>
      <c r="I170" s="34">
        <f t="shared" si="13"/>
        <v>21761344.750966121</v>
      </c>
      <c r="J170" s="35">
        <f>IFERROR(VLOOKUP($B170,'WSW2025'!$R$13:$U$334,4,FALSE()),0)</f>
        <v>20078708.975634798</v>
      </c>
      <c r="K170" s="35">
        <f>IFERROR(VLOOKUP(B170,'BESCHUT WERK 2025'!$K$13:$N$354,4,FALSE()),0)</f>
        <v>1534858.9013594231</v>
      </c>
      <c r="L170" s="35">
        <f>IFERROR(VLOOKUP(B170,'SOCIALE INFRASTRUCTUUR 2025'!$K$13:$N$354,4,FALSE()),0)</f>
        <v>147776.87397189985</v>
      </c>
      <c r="N170" s="34">
        <f t="shared" si="14"/>
        <v>21153560.921104241</v>
      </c>
      <c r="O170" s="35">
        <f>IFERROR(VLOOKUP($B170,'WSW2025'!$R$13:$V$334,5,FALSE()),0)</f>
        <v>19352145.75943378</v>
      </c>
      <c r="P170" s="35">
        <f>IFERROR(VLOOKUP(B170,'BESCHUT WERK 2025'!$K$13:$O$354,5,FALSE()),0)</f>
        <v>1642403.4658522846</v>
      </c>
      <c r="Q170" s="35">
        <f>IFERROR(VLOOKUP(B170,'SOCIALE INFRASTRUCTUUR 2025'!$K$13:$O$354,5,FALSE()),0)</f>
        <v>159011.69581817905</v>
      </c>
      <c r="S170" s="34">
        <f t="shared" si="15"/>
        <v>20419814.04041636</v>
      </c>
      <c r="T170" s="35">
        <f>IFERROR(VLOOKUP($B170,'WSW2025'!$R$13:$W$334,6,FALSE()),0)</f>
        <v>18500813.201632511</v>
      </c>
      <c r="U170" s="35">
        <f>IFERROR(VLOOKUP(B170,'BESCHUT WERK 2025'!$K$13:$P$354,6,FALSE()),0)</f>
        <v>1748740.5275996288</v>
      </c>
      <c r="V170" s="35">
        <f>IFERROR(VLOOKUP(B170,'SOCIALE INFRASTRUCTUUR 2025'!$K$13:$P$354,6,FALSE()),0)</f>
        <v>170260.31118422045</v>
      </c>
      <c r="X170" s="34">
        <f t="shared" si="16"/>
        <v>19767336.213040888</v>
      </c>
      <c r="Y170" s="35">
        <f>IFERROR(VLOOKUP($B170,'WSW2025'!$R$13:$X$334,7,FALSE()),0)</f>
        <v>17729499.243620612</v>
      </c>
      <c r="Z170" s="35">
        <f>IFERROR(VLOOKUP(B170,'BESCHUT WERK 2025'!$K$13:$Q$354,7,FALSE()),0)</f>
        <v>1856307.3525903723</v>
      </c>
      <c r="AA170" s="35">
        <f>IFERROR(VLOOKUP(B170,'SOCIALE INFRASTRUCTUUR 2025'!$K$13:$Q$354,7,FALSE()),0)</f>
        <v>181529.61682990508</v>
      </c>
      <c r="AC170" s="34">
        <f t="shared" si="17"/>
        <v>18776435.709590163</v>
      </c>
      <c r="AD170" s="35">
        <f>IFERROR(VLOOKUP($B170,'WSW2025'!$R$13:$Y$334,8,FALSE()),0)</f>
        <v>16602406.315002237</v>
      </c>
      <c r="AE170" s="35">
        <f>IFERROR(VLOOKUP(B170,'BESCHUT WERK 2025'!$K$13:$R$354,8,FALSE()),0)</f>
        <v>1980251.1322092235</v>
      </c>
      <c r="AF170" s="35">
        <f>IFERROR(VLOOKUP(B170,'SOCIALE INFRASTRUCTUUR 2025'!$K$13:$R$354,8,FALSE()),0)</f>
        <v>193778.26237870305</v>
      </c>
    </row>
    <row r="171" spans="2:32">
      <c r="B171" s="32">
        <v>547</v>
      </c>
      <c r="C171" s="33" t="s">
        <v>182</v>
      </c>
      <c r="D171" s="34">
        <f t="shared" si="12"/>
        <v>238875.95071598433</v>
      </c>
      <c r="E171" s="35">
        <f>IFERROR(VLOOKUP($B171,'WSW2025'!$R$13:$T$334,3,FALSE()),0)</f>
        <v>0</v>
      </c>
      <c r="F171" s="35">
        <f>IFERROR(VLOOKUP(B171,'BESCHUT WERK 2025'!$K$13:$M$354,3,FALSE()),0)</f>
        <v>214373.58891528109</v>
      </c>
      <c r="G171" s="35">
        <f>IFERROR(VLOOKUP(B171,'SOCIALE INFRASTRUCTUUR 2025'!$K$13:$M$354,3,FALSE()),0)</f>
        <v>24502.36180070326</v>
      </c>
      <c r="H171" s="31"/>
      <c r="I171" s="34">
        <f t="shared" si="13"/>
        <v>257047.92994723143</v>
      </c>
      <c r="J171" s="35">
        <f>IFERROR(VLOOKUP($B171,'WSW2025'!$R$13:$U$334,4,FALSE()),0)</f>
        <v>0</v>
      </c>
      <c r="K171" s="35">
        <f>IFERROR(VLOOKUP(B171,'BESCHUT WERK 2025'!$K$13:$N$354,4,FALSE()),0)</f>
        <v>230532.16700260169</v>
      </c>
      <c r="L171" s="35">
        <f>IFERROR(VLOOKUP(B171,'SOCIALE INFRASTRUCTUUR 2025'!$K$13:$N$354,4,FALSE()),0)</f>
        <v>26515.762944629732</v>
      </c>
      <c r="N171" s="34">
        <f t="shared" si="14"/>
        <v>275216.74461762846</v>
      </c>
      <c r="O171" s="35">
        <f>IFERROR(VLOOKUP($B171,'WSW2025'!$R$13:$V$334,5,FALSE()),0)</f>
        <v>0</v>
      </c>
      <c r="P171" s="35">
        <f>IFERROR(VLOOKUP(B171,'BESCHUT WERK 2025'!$K$13:$O$354,5,FALSE()),0)</f>
        <v>246685.10554303179</v>
      </c>
      <c r="Q171" s="35">
        <f>IFERROR(VLOOKUP(B171,'SOCIALE INFRASTRUCTUUR 2025'!$K$13:$O$354,5,FALSE()),0)</f>
        <v>28531.639074596682</v>
      </c>
      <c r="S171" s="34">
        <f t="shared" si="15"/>
        <v>293206.67022533133</v>
      </c>
      <c r="T171" s="35">
        <f>IFERROR(VLOOKUP($B171,'WSW2025'!$R$13:$W$334,6,FALSE()),0)</f>
        <v>0</v>
      </c>
      <c r="U171" s="35">
        <f>IFERROR(VLOOKUP(B171,'BESCHUT WERK 2025'!$K$13:$P$354,6,FALSE()),0)</f>
        <v>262656.68003472721</v>
      </c>
      <c r="V171" s="35">
        <f>IFERROR(VLOOKUP(B171,'SOCIALE INFRASTRUCTUUR 2025'!$K$13:$P$354,6,FALSE()),0)</f>
        <v>30549.990190604109</v>
      </c>
      <c r="X171" s="34">
        <f t="shared" si="16"/>
        <v>311385.01583481947</v>
      </c>
      <c r="Y171" s="35">
        <f>IFERROR(VLOOKUP($B171,'WSW2025'!$R$13:$X$334,7,FALSE()),0)</f>
        <v>0</v>
      </c>
      <c r="Z171" s="35">
        <f>IFERROR(VLOOKUP(B171,'BESCHUT WERK 2025'!$K$13:$Q$354,7,FALSE()),0)</f>
        <v>278812.96204914723</v>
      </c>
      <c r="AA171" s="35">
        <f>IFERROR(VLOOKUP(B171,'SOCIALE INFRASTRUCTUUR 2025'!$K$13:$Q$354,7,FALSE()),0)</f>
        <v>32572.053785672244</v>
      </c>
      <c r="AC171" s="34">
        <f t="shared" si="17"/>
        <v>332198.86519969505</v>
      </c>
      <c r="AD171" s="35">
        <f>IFERROR(VLOOKUP($B171,'WSW2025'!$R$13:$Y$334,8,FALSE()),0)</f>
        <v>0</v>
      </c>
      <c r="AE171" s="35">
        <f>IFERROR(VLOOKUP(B171,'BESCHUT WERK 2025'!$K$13:$R$354,8,FALSE()),0)</f>
        <v>297429.02381008095</v>
      </c>
      <c r="AF171" s="35">
        <f>IFERROR(VLOOKUP(B171,'SOCIALE INFRASTRUCTUUR 2025'!$K$13:$R$354,8,FALSE()),0)</f>
        <v>34769.841389614114</v>
      </c>
    </row>
    <row r="172" spans="2:32">
      <c r="B172" s="32">
        <v>1916</v>
      </c>
      <c r="C172" s="33" t="s">
        <v>183</v>
      </c>
      <c r="D172" s="34">
        <f t="shared" si="12"/>
        <v>3367862.9828820154</v>
      </c>
      <c r="E172" s="35">
        <f>IFERROR(VLOOKUP($B172,'WSW2025'!$R$13:$T$334,3,FALSE()),0)</f>
        <v>2810312.3823794713</v>
      </c>
      <c r="F172" s="35">
        <f>IFERROR(VLOOKUP(B172,'BESCHUT WERK 2025'!$K$13:$M$354,3,FALSE()),0)</f>
        <v>496444.10064591235</v>
      </c>
      <c r="G172" s="35">
        <f>IFERROR(VLOOKUP(B172,'SOCIALE INFRASTRUCTUUR 2025'!$K$13:$M$354,3,FALSE()),0)</f>
        <v>61106.499856631905</v>
      </c>
      <c r="H172" s="31"/>
      <c r="I172" s="34">
        <f t="shared" si="13"/>
        <v>3387854.4597755643</v>
      </c>
      <c r="J172" s="35">
        <f>IFERROR(VLOOKUP($B172,'WSW2025'!$R$13:$U$334,4,FALSE()),0)</f>
        <v>2787862.7682051263</v>
      </c>
      <c r="K172" s="35">
        <f>IFERROR(VLOOKUP(B172,'BESCHUT WERK 2025'!$K$13:$N$354,4,FALSE()),0)</f>
        <v>533863.9656902334</v>
      </c>
      <c r="L172" s="35">
        <f>IFERROR(VLOOKUP(B172,'SOCIALE INFRASTRUCTUUR 2025'!$K$13:$N$354,4,FALSE()),0)</f>
        <v>66127.725880204642</v>
      </c>
      <c r="N172" s="34">
        <f t="shared" si="14"/>
        <v>3162906.7356756814</v>
      </c>
      <c r="O172" s="35">
        <f>IFERROR(VLOOKUP($B172,'WSW2025'!$R$13:$V$334,5,FALSE()),0)</f>
        <v>2520480.8406669516</v>
      </c>
      <c r="P172" s="35">
        <f>IFERROR(VLOOKUP(B172,'BESCHUT WERK 2025'!$K$13:$O$354,5,FALSE()),0)</f>
        <v>571270.77073122945</v>
      </c>
      <c r="Q172" s="35">
        <f>IFERROR(VLOOKUP(B172,'SOCIALE INFRASTRUCTUUR 2025'!$K$13:$O$354,5,FALSE()),0)</f>
        <v>71155.124277500261</v>
      </c>
      <c r="S172" s="34">
        <f t="shared" si="15"/>
        <v>3112192.6413572514</v>
      </c>
      <c r="T172" s="35">
        <f>IFERROR(VLOOKUP($B172,'WSW2025'!$R$13:$W$334,6,FALSE()),0)</f>
        <v>2427746.3714914708</v>
      </c>
      <c r="U172" s="35">
        <f>IFERROR(VLOOKUP(B172,'BESCHUT WERK 2025'!$K$13:$P$354,6,FALSE()),0)</f>
        <v>608257.57481726166</v>
      </c>
      <c r="V172" s="35">
        <f>IFERROR(VLOOKUP(B172,'SOCIALE INFRASTRUCTUUR 2025'!$K$13:$P$354,6,FALSE()),0)</f>
        <v>76188.695048518784</v>
      </c>
      <c r="X172" s="34">
        <f t="shared" si="16"/>
        <v>3005690.4452069816</v>
      </c>
      <c r="Y172" s="35">
        <f>IFERROR(VLOOKUP($B172,'WSW2025'!$R$13:$X$334,7,FALSE()),0)</f>
        <v>2278786.7981867297</v>
      </c>
      <c r="Z172" s="35">
        <f>IFERROR(VLOOKUP(B172,'BESCHUT WERK 2025'!$K$13:$Q$354,7,FALSE()),0)</f>
        <v>645672.12264013034</v>
      </c>
      <c r="AA172" s="35">
        <f>IFERROR(VLOOKUP(B172,'SOCIALE INFRASTRUCTUUR 2025'!$K$13:$Q$354,7,FALSE()),0)</f>
        <v>81231.524380121642</v>
      </c>
      <c r="AC172" s="34">
        <f t="shared" si="17"/>
        <v>2882369.5425766106</v>
      </c>
      <c r="AD172" s="35">
        <f>IFERROR(VLOOKUP($B172,'WSW2025'!$R$13:$Y$334,8,FALSE()),0)</f>
        <v>2106873.9478230043</v>
      </c>
      <c r="AE172" s="35">
        <f>IFERROR(VLOOKUP(B172,'BESCHUT WERK 2025'!$K$13:$R$354,8,FALSE()),0)</f>
        <v>688783.00250755623</v>
      </c>
      <c r="AF172" s="35">
        <f>IFERROR(VLOOKUP(B172,'SOCIALE INFRASTRUCTUUR 2025'!$K$13:$R$354,8,FALSE()),0)</f>
        <v>86712.592246049826</v>
      </c>
    </row>
    <row r="173" spans="2:32">
      <c r="B173" s="32">
        <v>995</v>
      </c>
      <c r="C173" s="33" t="s">
        <v>184</v>
      </c>
      <c r="D173" s="34">
        <f t="shared" si="12"/>
        <v>7551836.4007905358</v>
      </c>
      <c r="E173" s="35">
        <f>IFERROR(VLOOKUP($B173,'WSW2025'!$R$13:$T$334,3,FALSE()),0)</f>
        <v>6748973.006215875</v>
      </c>
      <c r="F173" s="35">
        <f>IFERROR(VLOOKUP(B173,'BESCHUT WERK 2025'!$K$13:$M$354,3,FALSE()),0)</f>
        <v>685431.34350543655</v>
      </c>
      <c r="G173" s="35">
        <f>IFERROR(VLOOKUP(B173,'SOCIALE INFRASTRUCTUUR 2025'!$K$13:$M$354,3,FALSE()),0)</f>
        <v>117432.05106922417</v>
      </c>
      <c r="H173" s="31"/>
      <c r="I173" s="34">
        <f t="shared" si="13"/>
        <v>7266125.4406020418</v>
      </c>
      <c r="J173" s="35">
        <f>IFERROR(VLOOKUP($B173,'WSW2025'!$R$13:$U$334,4,FALSE()),0)</f>
        <v>6401947.5254345136</v>
      </c>
      <c r="K173" s="35">
        <f>IFERROR(VLOOKUP(B173,'BESCHUT WERK 2025'!$K$13:$N$354,4,FALSE()),0)</f>
        <v>737096.27081094857</v>
      </c>
      <c r="L173" s="35">
        <f>IFERROR(VLOOKUP(B173,'SOCIALE INFRASTRUCTUUR 2025'!$K$13:$N$354,4,FALSE()),0)</f>
        <v>127081.6443565791</v>
      </c>
      <c r="N173" s="34">
        <f t="shared" si="14"/>
        <v>7114265.2637301991</v>
      </c>
      <c r="O173" s="35">
        <f>IFERROR(VLOOKUP($B173,'WSW2025'!$R$13:$V$334,5,FALSE()),0)</f>
        <v>6188778.9978556018</v>
      </c>
      <c r="P173" s="35">
        <f>IFERROR(VLOOKUP(B173,'BESCHUT WERK 2025'!$K$13:$O$354,5,FALSE()),0)</f>
        <v>788743.16640732239</v>
      </c>
      <c r="Q173" s="35">
        <f>IFERROR(VLOOKUP(B173,'SOCIALE INFRASTRUCTUUR 2025'!$K$13:$O$354,5,FALSE()),0)</f>
        <v>136743.09946727435</v>
      </c>
      <c r="S173" s="34">
        <f t="shared" si="15"/>
        <v>6971051.6413158113</v>
      </c>
      <c r="T173" s="35">
        <f>IFERROR(VLOOKUP($B173,'WSW2025'!$R$13:$W$334,6,FALSE()),0)</f>
        <v>5984825.0505929412</v>
      </c>
      <c r="U173" s="35">
        <f>IFERROR(VLOOKUP(B173,'BESCHUT WERK 2025'!$K$13:$P$354,6,FALSE()),0)</f>
        <v>839810.17432156019</v>
      </c>
      <c r="V173" s="35">
        <f>IFERROR(VLOOKUP(B173,'SOCIALE INFRASTRUCTUUR 2025'!$K$13:$P$354,6,FALSE()),0)</f>
        <v>146416.41640130995</v>
      </c>
      <c r="X173" s="34">
        <f t="shared" si="16"/>
        <v>6760434.9706291296</v>
      </c>
      <c r="Y173" s="35">
        <f>IFERROR(VLOOKUP($B173,'WSW2025'!$R$13:$X$334,7,FALSE()),0)</f>
        <v>5712859.684322685</v>
      </c>
      <c r="Z173" s="35">
        <f>IFERROR(VLOOKUP(B173,'BESCHUT WERK 2025'!$K$13:$Q$354,7,FALSE()),0)</f>
        <v>891467.76023608784</v>
      </c>
      <c r="AA173" s="35">
        <f>IFERROR(VLOOKUP(B173,'SOCIALE INFRASTRUCTUUR 2025'!$K$13:$Q$354,7,FALSE()),0)</f>
        <v>156107.52607035602</v>
      </c>
      <c r="AC173" s="34">
        <f t="shared" si="17"/>
        <v>6670670.2807035428</v>
      </c>
      <c r="AD173" s="35">
        <f>IFERROR(VLOOKUP($B173,'WSW2025'!$R$13:$Y$334,8,FALSE()),0)</f>
        <v>5553039.2872721143</v>
      </c>
      <c r="AE173" s="35">
        <f>IFERROR(VLOOKUP(B173,'BESCHUT WERK 2025'!$K$13:$R$354,8,FALSE()),0)</f>
        <v>950990.16823486332</v>
      </c>
      <c r="AF173" s="35">
        <f>IFERROR(VLOOKUP(B173,'SOCIALE INFRASTRUCTUUR 2025'!$K$13:$R$354,8,FALSE()),0)</f>
        <v>166640.82519656522</v>
      </c>
    </row>
    <row r="174" spans="2:32">
      <c r="B174" s="32">
        <v>1640</v>
      </c>
      <c r="C174" s="33" t="s">
        <v>185</v>
      </c>
      <c r="D174" s="34">
        <f t="shared" si="12"/>
        <v>3416109.4902690584</v>
      </c>
      <c r="E174" s="35">
        <f>IFERROR(VLOOKUP($B174,'WSW2025'!$R$13:$T$334,3,FALSE()),0)</f>
        <v>3252609.5882145297</v>
      </c>
      <c r="F174" s="35">
        <f>IFERROR(VLOOKUP(B174,'BESCHUT WERK 2025'!$K$13:$M$354,3,FALSE()),0)</f>
        <v>132573.14051339711</v>
      </c>
      <c r="G174" s="35">
        <f>IFERROR(VLOOKUP(B174,'SOCIALE INFRASTRUCTUUR 2025'!$K$13:$M$354,3,FALSE()),0)</f>
        <v>30926.761541131553</v>
      </c>
      <c r="H174" s="31"/>
      <c r="I174" s="34">
        <f t="shared" si="13"/>
        <v>3232239.9218969643</v>
      </c>
      <c r="J174" s="35">
        <f>IFERROR(VLOOKUP($B174,'WSW2025'!$R$13:$U$334,4,FALSE()),0)</f>
        <v>3056205.9098702502</v>
      </c>
      <c r="K174" s="35">
        <f>IFERROR(VLOOKUP(B174,'BESCHUT WERK 2025'!$K$13:$N$354,4,FALSE()),0)</f>
        <v>142565.9453831875</v>
      </c>
      <c r="L174" s="35">
        <f>IFERROR(VLOOKUP(B174,'SOCIALE INFRASTRUCTUUR 2025'!$K$13:$N$354,4,FALSE()),0)</f>
        <v>33468.066643526552</v>
      </c>
      <c r="N174" s="34">
        <f t="shared" si="14"/>
        <v>3073393.3039255114</v>
      </c>
      <c r="O174" s="35">
        <f>IFERROR(VLOOKUP($B174,'WSW2025'!$R$13:$V$334,5,FALSE()),0)</f>
        <v>2884825.5456258291</v>
      </c>
      <c r="P174" s="35">
        <f>IFERROR(VLOOKUP(B174,'BESCHUT WERK 2025'!$K$13:$O$354,5,FALSE()),0)</f>
        <v>152555.26263845325</v>
      </c>
      <c r="Q174" s="35">
        <f>IFERROR(VLOOKUP(B174,'SOCIALE INFRASTRUCTUUR 2025'!$K$13:$O$354,5,FALSE()),0)</f>
        <v>36012.495661228742</v>
      </c>
      <c r="S174" s="34">
        <f t="shared" si="15"/>
        <v>2994386.1245100978</v>
      </c>
      <c r="T174" s="35">
        <f>IFERROR(VLOOKUP($B174,'WSW2025'!$R$13:$W$334,6,FALSE()),0)</f>
        <v>2793393.6553680678</v>
      </c>
      <c r="U174" s="35">
        <f>IFERROR(VLOOKUP(B174,'BESCHUT WERK 2025'!$K$13:$P$354,6,FALSE()),0)</f>
        <v>162432.42054779164</v>
      </c>
      <c r="V174" s="35">
        <f>IFERROR(VLOOKUP(B174,'SOCIALE INFRASTRUCTUUR 2025'!$K$13:$P$354,6,FALSE()),0)</f>
        <v>38560.048594238113</v>
      </c>
      <c r="X174" s="34">
        <f t="shared" si="16"/>
        <v>2851957.7484841063</v>
      </c>
      <c r="Y174" s="35">
        <f>IFERROR(VLOOKUP($B174,'WSW2025'!$R$13:$X$334,7,FALSE()),0)</f>
        <v>2638421.6556061357</v>
      </c>
      <c r="Z174" s="35">
        <f>IFERROR(VLOOKUP(B174,'BESCHUT WERK 2025'!$K$13:$Q$354,7,FALSE()),0)</f>
        <v>172423.80547776193</v>
      </c>
      <c r="AA174" s="35">
        <f>IFERROR(VLOOKUP(B174,'SOCIALE INFRASTRUCTUUR 2025'!$K$13:$Q$354,7,FALSE()),0)</f>
        <v>41112.287400208261</v>
      </c>
      <c r="AC174" s="34">
        <f t="shared" si="17"/>
        <v>2763055.0847466369</v>
      </c>
      <c r="AD174" s="35">
        <f>IFERROR(VLOOKUP($B174,'WSW2025'!$R$13:$Y$334,8,FALSE()),0)</f>
        <v>2535232.3905658349</v>
      </c>
      <c r="AE174" s="35">
        <f>IFERROR(VLOOKUP(B174,'BESCHUT WERK 2025'!$K$13:$R$354,8,FALSE()),0)</f>
        <v>183936.36998781314</v>
      </c>
      <c r="AF174" s="35">
        <f>IFERROR(VLOOKUP(B174,'SOCIALE INFRASTRUCTUUR 2025'!$K$13:$R$354,8,FALSE()),0)</f>
        <v>43886.324192988548</v>
      </c>
    </row>
    <row r="175" spans="2:32">
      <c r="B175" s="32">
        <v>327</v>
      </c>
      <c r="C175" s="33" t="s">
        <v>186</v>
      </c>
      <c r="D175" s="34">
        <f t="shared" si="12"/>
        <v>1706596.1606733657</v>
      </c>
      <c r="E175" s="35">
        <f>IFERROR(VLOOKUP($B175,'WSW2025'!$R$13:$T$334,3,FALSE()),0)</f>
        <v>1612586.0371757036</v>
      </c>
      <c r="F175" s="35">
        <f>IFERROR(VLOOKUP(B175,'BESCHUT WERK 2025'!$K$13:$M$354,3,FALSE()),0)</f>
        <v>64876.21769804549</v>
      </c>
      <c r="G175" s="35">
        <f>IFERROR(VLOOKUP(B175,'SOCIALE INFRASTRUCTUUR 2025'!$K$13:$M$354,3,FALSE()),0)</f>
        <v>29133.905799616681</v>
      </c>
      <c r="H175" s="31"/>
      <c r="I175" s="34">
        <f t="shared" si="13"/>
        <v>1711049.1943426004</v>
      </c>
      <c r="J175" s="35">
        <f>IFERROR(VLOOKUP($B175,'WSW2025'!$R$13:$U$334,4,FALSE()),0)</f>
        <v>1609754.9917773546</v>
      </c>
      <c r="K175" s="35">
        <f>IFERROR(VLOOKUP(B175,'BESCHUT WERK 2025'!$K$13:$N$354,4,FALSE()),0)</f>
        <v>69766.313698155631</v>
      </c>
      <c r="L175" s="35">
        <f>IFERROR(VLOOKUP(B175,'SOCIALE INFRASTRUCTUUR 2025'!$K$13:$N$354,4,FALSE()),0)</f>
        <v>31527.888867090231</v>
      </c>
      <c r="N175" s="34">
        <f t="shared" si="14"/>
        <v>1658448.2485452474</v>
      </c>
      <c r="O175" s="35">
        <f>IFERROR(VLOOKUP($B175,'WSW2025'!$R$13:$V$334,5,FALSE()),0)</f>
        <v>1549868.73079863</v>
      </c>
      <c r="P175" s="35">
        <f>IFERROR(VLOOKUP(B175,'BESCHUT WERK 2025'!$K$13:$O$354,5,FALSE()),0)</f>
        <v>74654.70299328574</v>
      </c>
      <c r="Q175" s="35">
        <f>IFERROR(VLOOKUP(B175,'SOCIALE INFRASTRUCTUUR 2025'!$K$13:$O$354,5,FALSE()),0)</f>
        <v>33924.814753331426</v>
      </c>
      <c r="S175" s="34">
        <f t="shared" si="15"/>
        <v>1669872.8979623585</v>
      </c>
      <c r="T175" s="35">
        <f>IFERROR(VLOOKUP($B175,'WSW2025'!$R$13:$W$334,6,FALSE()),0)</f>
        <v>1554060.0087040348</v>
      </c>
      <c r="U175" s="35">
        <f>IFERROR(VLOOKUP(B175,'BESCHUT WERK 2025'!$K$13:$P$354,6,FALSE()),0)</f>
        <v>79488.205799983276</v>
      </c>
      <c r="V175" s="35">
        <f>IFERROR(VLOOKUP(B175,'SOCIALE INFRASTRUCTUUR 2025'!$K$13:$P$354,6,FALSE()),0)</f>
        <v>36324.683458340252</v>
      </c>
      <c r="X175" s="34">
        <f t="shared" si="16"/>
        <v>1571463.7916548201</v>
      </c>
      <c r="Y175" s="35">
        <f>IFERROR(VLOOKUP($B175,'WSW2025'!$R$13:$X$334,7,FALSE()),0)</f>
        <v>1448357.2183273935</v>
      </c>
      <c r="Z175" s="35">
        <f>IFERROR(VLOOKUP(B175,'BESCHUT WERK 2025'!$K$13:$Q$354,7,FALSE()),0)</f>
        <v>84377.606935926058</v>
      </c>
      <c r="AA175" s="35">
        <f>IFERROR(VLOOKUP(B175,'SOCIALE INFRASTRUCTUUR 2025'!$K$13:$Q$354,7,FALSE()),0)</f>
        <v>38728.966391500537</v>
      </c>
      <c r="AC175" s="34">
        <f t="shared" si="17"/>
        <v>1477293.3964125344</v>
      </c>
      <c r="AD175" s="35">
        <f>IFERROR(VLOOKUP($B175,'WSW2025'!$R$13:$Y$334,8,FALSE()),0)</f>
        <v>1345939.7918549518</v>
      </c>
      <c r="AE175" s="35">
        <f>IFERROR(VLOOKUP(B175,'BESCHUT WERK 2025'!$K$13:$R$354,8,FALSE()),0)</f>
        <v>90011.41510041937</v>
      </c>
      <c r="AF175" s="35">
        <f>IFERROR(VLOOKUP(B175,'SOCIALE INFRASTRUCTUUR 2025'!$K$13:$R$354,8,FALSE()),0)</f>
        <v>41342.18945716312</v>
      </c>
    </row>
    <row r="176" spans="2:32">
      <c r="B176" s="32">
        <v>1705</v>
      </c>
      <c r="C176" s="33" t="s">
        <v>187</v>
      </c>
      <c r="D176" s="34">
        <f t="shared" si="12"/>
        <v>3933094.4191185911</v>
      </c>
      <c r="E176" s="35">
        <f>IFERROR(VLOOKUP($B176,'WSW2025'!$R$13:$T$334,3,FALSE()),0)</f>
        <v>3641413.6002039914</v>
      </c>
      <c r="F176" s="35">
        <f>IFERROR(VLOOKUP(B176,'BESCHUT WERK 2025'!$K$13:$M$354,3,FALSE()),0)</f>
        <v>251042.7554402627</v>
      </c>
      <c r="G176" s="35">
        <f>IFERROR(VLOOKUP(B176,'SOCIALE INFRASTRUCTUUR 2025'!$K$13:$M$354,3,FALSE()),0)</f>
        <v>40638.063474337105</v>
      </c>
      <c r="H176" s="31"/>
      <c r="I176" s="34">
        <f t="shared" si="13"/>
        <v>3719042.6768685747</v>
      </c>
      <c r="J176" s="35">
        <f>IFERROR(VLOOKUP($B176,'WSW2025'!$R$13:$U$334,4,FALSE()),0)</f>
        <v>3405100.0131040239</v>
      </c>
      <c r="K176" s="35">
        <f>IFERROR(VLOOKUP(B176,'BESCHUT WERK 2025'!$K$13:$N$354,4,FALSE()),0)</f>
        <v>269965.30083199387</v>
      </c>
      <c r="L176" s="35">
        <f>IFERROR(VLOOKUP(B176,'SOCIALE INFRASTRUCTUUR 2025'!$K$13:$N$354,4,FALSE()),0)</f>
        <v>43977.362932556629</v>
      </c>
      <c r="N176" s="34">
        <f t="shared" si="14"/>
        <v>3597072.6289312122</v>
      </c>
      <c r="O176" s="35">
        <f>IFERROR(VLOOKUP($B176,'WSW2025'!$R$13:$V$334,5,FALSE()),0)</f>
        <v>3260870.6196680432</v>
      </c>
      <c r="P176" s="35">
        <f>IFERROR(VLOOKUP(B176,'BESCHUT WERK 2025'!$K$13:$O$354,5,FALSE()),0)</f>
        <v>288881.24201749661</v>
      </c>
      <c r="Q176" s="35">
        <f>IFERROR(VLOOKUP(B176,'SOCIALE INFRASTRUCTUUR 2025'!$K$13:$O$354,5,FALSE()),0)</f>
        <v>47320.767245672541</v>
      </c>
      <c r="S176" s="34">
        <f t="shared" si="15"/>
        <v>3427205.8508631303</v>
      </c>
      <c r="T176" s="35">
        <f>IFERROR(VLOOKUP($B176,'WSW2025'!$R$13:$W$334,6,FALSE()),0)</f>
        <v>3068952.7780929892</v>
      </c>
      <c r="U176" s="35">
        <f>IFERROR(VLOOKUP(B176,'BESCHUT WERK 2025'!$K$13:$P$354,6,FALSE()),0)</f>
        <v>307584.79635645641</v>
      </c>
      <c r="V176" s="35">
        <f>IFERROR(VLOOKUP(B176,'SOCIALE INFRASTRUCTUUR 2025'!$K$13:$P$354,6,FALSE()),0)</f>
        <v>50668.276413684856</v>
      </c>
      <c r="X176" s="34">
        <f t="shared" si="16"/>
        <v>3346567.7927459958</v>
      </c>
      <c r="Y176" s="35">
        <f>IFERROR(VLOOKUP($B176,'WSW2025'!$R$13:$X$334,7,FALSE()),0)</f>
        <v>2966041.1969559793</v>
      </c>
      <c r="Z176" s="35">
        <f>IFERROR(VLOOKUP(B176,'BESCHUT WERK 2025'!$K$13:$Q$354,7,FALSE()),0)</f>
        <v>326504.65292597463</v>
      </c>
      <c r="AA176" s="35">
        <f>IFERROR(VLOOKUP(B176,'SOCIALE INFRASTRUCTUUR 2025'!$K$13:$Q$354,7,FALSE()),0)</f>
        <v>54021.942864041768</v>
      </c>
      <c r="AC176" s="34">
        <f t="shared" si="17"/>
        <v>3137836.9506154186</v>
      </c>
      <c r="AD176" s="35">
        <f>IFERROR(VLOOKUP($B176,'WSW2025'!$R$13:$Y$334,8,FALSE()),0)</f>
        <v>2731864.8555626231</v>
      </c>
      <c r="AE176" s="35">
        <f>IFERROR(VLOOKUP(B176,'BESCHUT WERK 2025'!$K$13:$R$354,8,FALSE()),0)</f>
        <v>348305.04104075255</v>
      </c>
      <c r="AF176" s="35">
        <f>IFERROR(VLOOKUP(B176,'SOCIALE INFRASTRUCTUUR 2025'!$K$13:$R$354,8,FALSE()),0)</f>
        <v>57667.054012042914</v>
      </c>
    </row>
    <row r="177" spans="2:32">
      <c r="B177" s="32">
        <v>553</v>
      </c>
      <c r="C177" s="33" t="s">
        <v>188</v>
      </c>
      <c r="D177" s="34">
        <f t="shared" si="12"/>
        <v>1985287.9888729029</v>
      </c>
      <c r="E177" s="35">
        <f>IFERROR(VLOOKUP($B177,'WSW2025'!$R$13:$T$334,3,FALSE()),0)</f>
        <v>1827519.4127534479</v>
      </c>
      <c r="F177" s="35">
        <f>IFERROR(VLOOKUP(B177,'BESCHUT WERK 2025'!$K$13:$M$354,3,FALSE()),0)</f>
        <v>141035.2558653162</v>
      </c>
      <c r="G177" s="35">
        <f>IFERROR(VLOOKUP(B177,'SOCIALE INFRASTRUCTUUR 2025'!$K$13:$M$354,3,FALSE()),0)</f>
        <v>16733.320254138809</v>
      </c>
      <c r="H177" s="31"/>
      <c r="I177" s="34">
        <f t="shared" si="13"/>
        <v>1900535.9181503316</v>
      </c>
      <c r="J177" s="35">
        <f>IFERROR(VLOOKUP($B177,'WSW2025'!$R$13:$U$334,4,FALSE()),0)</f>
        <v>1730761.6928931093</v>
      </c>
      <c r="K177" s="35">
        <f>IFERROR(VLOOKUP(B177,'BESCHUT WERK 2025'!$K$13:$N$354,4,FALSE()),0)</f>
        <v>151665.89934381662</v>
      </c>
      <c r="L177" s="35">
        <f>IFERROR(VLOOKUP(B177,'SOCIALE INFRASTRUCTUUR 2025'!$K$13:$N$354,4,FALSE()),0)</f>
        <v>18108.325913405672</v>
      </c>
      <c r="N177" s="34">
        <f t="shared" si="14"/>
        <v>1883093.7539866387</v>
      </c>
      <c r="O177" s="35">
        <f>IFERROR(VLOOKUP($B177,'WSW2025'!$R$13:$V$334,5,FALSE()),0)</f>
        <v>1701315.8995854976</v>
      </c>
      <c r="P177" s="35">
        <f>IFERROR(VLOOKUP(B177,'BESCHUT WERK 2025'!$K$13:$O$354,5,FALSE()),0)</f>
        <v>162292.83259409934</v>
      </c>
      <c r="Q177" s="35">
        <f>IFERROR(VLOOKUP(B177,'SOCIALE INFRASTRUCTUUR 2025'!$K$13:$O$354,5,FALSE()),0)</f>
        <v>19485.021807041638</v>
      </c>
      <c r="S177" s="34">
        <f t="shared" si="15"/>
        <v>1804682.1046450697</v>
      </c>
      <c r="T177" s="35">
        <f>IFERROR(VLOOKUP($B177,'WSW2025'!$R$13:$W$334,6,FALSE()),0)</f>
        <v>1611018.2493187552</v>
      </c>
      <c r="U177" s="35">
        <f>IFERROR(VLOOKUP(B177,'BESCHUT WERK 2025'!$K$13:$P$354,6,FALSE()),0)</f>
        <v>172800.44739126769</v>
      </c>
      <c r="V177" s="35">
        <f>IFERROR(VLOOKUP(B177,'SOCIALE INFRASTRUCTUUR 2025'!$K$13:$P$354,6,FALSE()),0)</f>
        <v>20863.407935046707</v>
      </c>
      <c r="X177" s="34">
        <f t="shared" si="16"/>
        <v>1786001.6101007743</v>
      </c>
      <c r="Y177" s="35">
        <f>IFERROR(VLOOKUP($B177,'WSW2025'!$R$13:$X$334,7,FALSE()),0)</f>
        <v>1580327.7003906777</v>
      </c>
      <c r="Z177" s="35">
        <f>IFERROR(VLOOKUP(B177,'BESCHUT WERK 2025'!$K$13:$Q$354,7,FALSE()),0)</f>
        <v>183429.58029549135</v>
      </c>
      <c r="AA177" s="35">
        <f>IFERROR(VLOOKUP(B177,'SOCIALE INFRASTRUCTUUR 2025'!$K$13:$Q$354,7,FALSE()),0)</f>
        <v>22244.329414605436</v>
      </c>
      <c r="AC177" s="34">
        <f t="shared" si="17"/>
        <v>1734242.2531660078</v>
      </c>
      <c r="AD177" s="35">
        <f>IFERROR(VLOOKUP($B177,'WSW2025'!$R$13:$Y$334,8,FALSE()),0)</f>
        <v>1514820.0062828998</v>
      </c>
      <c r="AE177" s="35">
        <f>IFERROR(VLOOKUP(B177,'BESCHUT WERK 2025'!$K$13:$R$354,8,FALSE()),0)</f>
        <v>195676.98934873746</v>
      </c>
      <c r="AF177" s="35">
        <f>IFERROR(VLOOKUP(B177,'SOCIALE INFRASTRUCTUUR 2025'!$K$13:$R$354,8,FALSE()),0)</f>
        <v>23745.257534370612</v>
      </c>
    </row>
    <row r="178" spans="2:32">
      <c r="B178" s="32">
        <v>262</v>
      </c>
      <c r="C178" s="33" t="s">
        <v>189</v>
      </c>
      <c r="D178" s="34">
        <f t="shared" si="12"/>
        <v>3039558.7374426364</v>
      </c>
      <c r="E178" s="35">
        <f>IFERROR(VLOOKUP($B178,'WSW2025'!$R$13:$T$334,3,FALSE()),0)</f>
        <v>2833748.2586285127</v>
      </c>
      <c r="F178" s="35">
        <f>IFERROR(VLOOKUP(B178,'BESCHUT WERK 2025'!$K$13:$M$354,3,FALSE()),0)</f>
        <v>174883.71727299216</v>
      </c>
      <c r="G178" s="35">
        <f>IFERROR(VLOOKUP(B178,'SOCIALE INFRASTRUCTUUR 2025'!$K$13:$M$354,3,FALSE()),0)</f>
        <v>30926.761541131553</v>
      </c>
      <c r="H178" s="31"/>
      <c r="I178" s="34">
        <f t="shared" si="13"/>
        <v>2936221.5194749129</v>
      </c>
      <c r="J178" s="35">
        <f>IFERROR(VLOOKUP($B178,'WSW2025'!$R$13:$U$334,4,FALSE()),0)</f>
        <v>2714687.7376450538</v>
      </c>
      <c r="K178" s="35">
        <f>IFERROR(VLOOKUP(B178,'BESCHUT WERK 2025'!$K$13:$N$354,4,FALSE()),0)</f>
        <v>188065.71518633238</v>
      </c>
      <c r="L178" s="35">
        <f>IFERROR(VLOOKUP(B178,'SOCIALE INFRASTRUCTUUR 2025'!$K$13:$N$354,4,FALSE()),0)</f>
        <v>33468.066643526552</v>
      </c>
      <c r="N178" s="34">
        <f t="shared" si="14"/>
        <v>2945363.8639500132</v>
      </c>
      <c r="O178" s="35">
        <f>IFERROR(VLOOKUP($B178,'WSW2025'!$R$13:$V$334,5,FALSE()),0)</f>
        <v>2708108.2558721025</v>
      </c>
      <c r="P178" s="35">
        <f>IFERROR(VLOOKUP(B178,'BESCHUT WERK 2025'!$K$13:$O$354,5,FALSE()),0)</f>
        <v>201243.11241668172</v>
      </c>
      <c r="Q178" s="35">
        <f>IFERROR(VLOOKUP(B178,'SOCIALE INFRASTRUCTUUR 2025'!$K$13:$O$354,5,FALSE()),0)</f>
        <v>36012.495661228742</v>
      </c>
      <c r="S178" s="34">
        <f t="shared" si="15"/>
        <v>2876525.8943547392</v>
      </c>
      <c r="T178" s="35">
        <f>IFERROR(VLOOKUP($B178,'WSW2025'!$R$13:$W$334,6,FALSE()),0)</f>
        <v>2623693.2909953301</v>
      </c>
      <c r="U178" s="35">
        <f>IFERROR(VLOOKUP(B178,'BESCHUT WERK 2025'!$K$13:$P$354,6,FALSE()),0)</f>
        <v>214272.55476517073</v>
      </c>
      <c r="V178" s="35">
        <f>IFERROR(VLOOKUP(B178,'SOCIALE INFRASTRUCTUUR 2025'!$K$13:$P$354,6,FALSE()),0)</f>
        <v>38560.048594238113</v>
      </c>
      <c r="X178" s="34">
        <f t="shared" si="16"/>
        <v>2645800.8800725467</v>
      </c>
      <c r="Y178" s="35">
        <f>IFERROR(VLOOKUP($B178,'WSW2025'!$R$13:$X$334,7,FALSE()),0)</f>
        <v>2377235.9131059288</v>
      </c>
      <c r="Z178" s="35">
        <f>IFERROR(VLOOKUP(B178,'BESCHUT WERK 2025'!$K$13:$Q$354,7,FALSE()),0)</f>
        <v>227452.67956640947</v>
      </c>
      <c r="AA178" s="35">
        <f>IFERROR(VLOOKUP(B178,'SOCIALE INFRASTRUCTUUR 2025'!$K$13:$Q$354,7,FALSE()),0)</f>
        <v>41112.287400208261</v>
      </c>
      <c r="AC178" s="34">
        <f t="shared" si="17"/>
        <v>2437333.7747661504</v>
      </c>
      <c r="AD178" s="35">
        <f>IFERROR(VLOOKUP($B178,'WSW2025'!$R$13:$Y$334,8,FALSE()),0)</f>
        <v>2150807.9837807268</v>
      </c>
      <c r="AE178" s="35">
        <f>IFERROR(VLOOKUP(B178,'BESCHUT WERK 2025'!$K$13:$R$354,8,FALSE()),0)</f>
        <v>242639.46679243489</v>
      </c>
      <c r="AF178" s="35">
        <f>IFERROR(VLOOKUP(B178,'SOCIALE INFRASTRUCTUUR 2025'!$K$13:$R$354,8,FALSE()),0)</f>
        <v>43886.324192988548</v>
      </c>
    </row>
    <row r="179" spans="2:32">
      <c r="B179" s="32">
        <v>809</v>
      </c>
      <c r="C179" s="33" t="s">
        <v>190</v>
      </c>
      <c r="D179" s="34">
        <f t="shared" si="12"/>
        <v>3172927.0072998037</v>
      </c>
      <c r="E179" s="35">
        <f>IFERROR(VLOOKUP($B179,'WSW2025'!$R$13:$T$334,3,FALSE()),0)</f>
        <v>3015738.0666207615</v>
      </c>
      <c r="F179" s="35">
        <f>IFERROR(VLOOKUP(B179,'BESCHUT WERK 2025'!$K$13:$M$354,3,FALSE()),0)</f>
        <v>138214.55074800979</v>
      </c>
      <c r="G179" s="35">
        <f>IFERROR(VLOOKUP(B179,'SOCIALE INFRASTRUCTUUR 2025'!$K$13:$M$354,3,FALSE()),0)</f>
        <v>18974.389931032401</v>
      </c>
      <c r="H179" s="31"/>
      <c r="I179" s="34">
        <f t="shared" si="13"/>
        <v>3140251.9210533123</v>
      </c>
      <c r="J179" s="35">
        <f>IFERROR(VLOOKUP($B179,'WSW2025'!$R$13:$U$334,4,FALSE()),0)</f>
        <v>2971085.7915624208</v>
      </c>
      <c r="K179" s="35">
        <f>IFERROR(VLOOKUP(B179,'BESCHUT WERK 2025'!$K$13:$N$354,4,FALSE()),0)</f>
        <v>148632.58135694027</v>
      </c>
      <c r="L179" s="35">
        <f>IFERROR(VLOOKUP(B179,'SOCIALE INFRASTRUCTUUR 2025'!$K$13:$N$354,4,FALSE()),0)</f>
        <v>20533.548133951073</v>
      </c>
      <c r="N179" s="34">
        <f t="shared" si="14"/>
        <v>3014862.2930488801</v>
      </c>
      <c r="O179" s="35">
        <f>IFERROR(VLOOKUP($B179,'WSW2025'!$R$13:$V$334,5,FALSE()),0)</f>
        <v>2833720.6941647497</v>
      </c>
      <c r="P179" s="35">
        <f>IFERROR(VLOOKUP(B179,'BESCHUT WERK 2025'!$K$13:$O$354,5,FALSE()),0)</f>
        <v>159046.97594221725</v>
      </c>
      <c r="Q179" s="35">
        <f>IFERROR(VLOOKUP(B179,'SOCIALE INFRASTRUCTUUR 2025'!$K$13:$O$354,5,FALSE()),0)</f>
        <v>22094.622941913283</v>
      </c>
      <c r="S179" s="34">
        <f t="shared" si="15"/>
        <v>2848237.978492965</v>
      </c>
      <c r="T179" s="35">
        <f>IFERROR(VLOOKUP($B179,'WSW2025'!$R$13:$W$334,6,FALSE()),0)</f>
        <v>2655235.9256946035</v>
      </c>
      <c r="U179" s="35">
        <f>IFERROR(VLOOKUP(B179,'BESCHUT WERK 2025'!$K$13:$P$354,6,FALSE()),0)</f>
        <v>169344.43844344246</v>
      </c>
      <c r="V179" s="35">
        <f>IFERROR(VLOOKUP(B179,'SOCIALE INFRASTRUCTUUR 2025'!$K$13:$P$354,6,FALSE()),0)</f>
        <v>23657.614354919035</v>
      </c>
      <c r="X179" s="34">
        <f t="shared" si="16"/>
        <v>2574632.3635219103</v>
      </c>
      <c r="Y179" s="35">
        <f>IFERROR(VLOOKUP($B179,'WSW2025'!$R$13:$X$334,7,FALSE()),0)</f>
        <v>2369647.8941568388</v>
      </c>
      <c r="Z179" s="35">
        <f>IFERROR(VLOOKUP(B179,'BESCHUT WERK 2025'!$K$13:$Q$354,7,FALSE()),0)</f>
        <v>179760.98868958154</v>
      </c>
      <c r="AA179" s="35">
        <f>IFERROR(VLOOKUP(B179,'SOCIALE INFRASTRUCTUUR 2025'!$K$13:$Q$354,7,FALSE()),0)</f>
        <v>25223.480675490093</v>
      </c>
      <c r="AC179" s="34">
        <f t="shared" si="17"/>
        <v>2499964.8510506856</v>
      </c>
      <c r="AD179" s="35">
        <f>IFERROR(VLOOKUP($B179,'WSW2025'!$R$13:$Y$334,8,FALSE()),0)</f>
        <v>2281275.9755347706</v>
      </c>
      <c r="AE179" s="35">
        <f>IFERROR(VLOOKUP(B179,'BESCHUT WERK 2025'!$K$13:$R$354,8,FALSE()),0)</f>
        <v>191763.44956176265</v>
      </c>
      <c r="AF179" s="35">
        <f>IFERROR(VLOOKUP(B179,'SOCIALE INFRASTRUCTUUR 2025'!$K$13:$R$354,8,FALSE()),0)</f>
        <v>26925.425954152393</v>
      </c>
    </row>
    <row r="180" spans="2:32">
      <c r="B180" s="32">
        <v>331</v>
      </c>
      <c r="C180" s="33" t="s">
        <v>191</v>
      </c>
      <c r="D180" s="34">
        <f t="shared" si="12"/>
        <v>849018.41058482067</v>
      </c>
      <c r="E180" s="35">
        <f>IFERROR(VLOOKUP($B180,'WSW2025'!$R$13:$T$334,3,FALSE()),0)</f>
        <v>783920.85568128014</v>
      </c>
      <c r="F180" s="35">
        <f>IFERROR(VLOOKUP(B180,'BESCHUT WERK 2025'!$K$13:$M$354,3,FALSE()),0)</f>
        <v>53593.397228820126</v>
      </c>
      <c r="G180" s="35">
        <f>IFERROR(VLOOKUP(B180,'SOCIALE INFRASTRUCTUUR 2025'!$K$13:$M$354,3,FALSE()),0)</f>
        <v>11504.157674720433</v>
      </c>
      <c r="H180" s="31"/>
      <c r="I180" s="34">
        <f t="shared" si="13"/>
        <v>832114.74721131381</v>
      </c>
      <c r="J180" s="35">
        <f>IFERROR(VLOOKUP($B180,'WSW2025'!$R$13:$U$334,4,FALSE()),0)</f>
        <v>762032.2313951971</v>
      </c>
      <c r="K180" s="35">
        <f>IFERROR(VLOOKUP(B180,'BESCHUT WERK 2025'!$K$13:$N$354,4,FALSE()),0)</f>
        <v>57633.041750650278</v>
      </c>
      <c r="L180" s="35">
        <f>IFERROR(VLOOKUP(B180,'SOCIALE INFRASTRUCTUUR 2025'!$K$13:$N$354,4,FALSE()),0)</f>
        <v>12449.4740654664</v>
      </c>
      <c r="N180" s="34">
        <f t="shared" si="14"/>
        <v>779119.95599391661</v>
      </c>
      <c r="O180" s="35">
        <f>IFERROR(VLOOKUP($B180,'WSW2025'!$R$13:$V$334,5,FALSE()),0)</f>
        <v>704052.72711581783</v>
      </c>
      <c r="P180" s="35">
        <f>IFERROR(VLOOKUP(B180,'BESCHUT WERK 2025'!$K$13:$O$354,5,FALSE()),0)</f>
        <v>61671.276385757614</v>
      </c>
      <c r="Q180" s="35">
        <f>IFERROR(VLOOKUP(B180,'SOCIALE INFRASTRUCTUUR 2025'!$K$13:$O$354,5,FALSE()),0)</f>
        <v>13395.952492341126</v>
      </c>
      <c r="S180" s="34">
        <f t="shared" si="15"/>
        <v>748747.42543206492</v>
      </c>
      <c r="T180" s="35">
        <f>IFERROR(VLOOKUP($B180,'WSW2025'!$R$13:$W$334,6,FALSE()),0)</f>
        <v>668739.66246803873</v>
      </c>
      <c r="U180" s="35">
        <f>IFERROR(VLOOKUP(B180,'BESCHUT WERK 2025'!$K$13:$P$354,6,FALSE()),0)</f>
        <v>65664.170008681627</v>
      </c>
      <c r="V180" s="35">
        <f>IFERROR(VLOOKUP(B180,'SOCIALE INFRASTRUCTUUR 2025'!$K$13:$P$354,6,FALSE()),0)</f>
        <v>14343.592955344611</v>
      </c>
      <c r="X180" s="34">
        <f t="shared" si="16"/>
        <v>757337.94150310103</v>
      </c>
      <c r="Y180" s="35">
        <f>IFERROR(VLOOKUP($B180,'WSW2025'!$R$13:$X$334,7,FALSE()),0)</f>
        <v>672341.72451827314</v>
      </c>
      <c r="Z180" s="35">
        <f>IFERROR(VLOOKUP(B180,'BESCHUT WERK 2025'!$K$13:$Q$354,7,FALSE()),0)</f>
        <v>69703.240512286618</v>
      </c>
      <c r="AA180" s="35">
        <f>IFERROR(VLOOKUP(B180,'SOCIALE INFRASTRUCTUUR 2025'!$K$13:$Q$354,7,FALSE()),0)</f>
        <v>15292.976472541237</v>
      </c>
      <c r="AC180" s="34">
        <f t="shared" si="17"/>
        <v>732962.23981856892</v>
      </c>
      <c r="AD180" s="35">
        <f>IFERROR(VLOOKUP($B180,'WSW2025'!$R$13:$Y$334,8,FALSE()),0)</f>
        <v>642280.11931116879</v>
      </c>
      <c r="AE180" s="35">
        <f>IFERROR(VLOOKUP(B180,'BESCHUT WERK 2025'!$K$13:$R$354,8,FALSE()),0)</f>
        <v>74357.255952520238</v>
      </c>
      <c r="AF180" s="35">
        <f>IFERROR(VLOOKUP(B180,'SOCIALE INFRASTRUCTUUR 2025'!$K$13:$R$354,8,FALSE()),0)</f>
        <v>16324.864554879798</v>
      </c>
    </row>
    <row r="181" spans="2:32">
      <c r="B181" s="32">
        <v>168</v>
      </c>
      <c r="C181" s="33" t="s">
        <v>192</v>
      </c>
      <c r="D181" s="34">
        <f t="shared" si="12"/>
        <v>3348402.5528285219</v>
      </c>
      <c r="E181" s="35">
        <f>IFERROR(VLOOKUP($B181,'WSW2025'!$R$13:$T$334,3,FALSE()),0)</f>
        <v>3204366.7604449773</v>
      </c>
      <c r="F181" s="35">
        <f>IFERROR(VLOOKUP(B181,'BESCHUT WERK 2025'!$K$13:$M$354,3,FALSE()),0)</f>
        <v>115648.90980955921</v>
      </c>
      <c r="G181" s="35">
        <f>IFERROR(VLOOKUP(B181,'SOCIALE INFRASTRUCTUUR 2025'!$K$13:$M$354,3,FALSE()),0)</f>
        <v>28386.882573985484</v>
      </c>
      <c r="H181" s="31"/>
      <c r="I181" s="34">
        <f t="shared" si="13"/>
        <v>3058759.5346886548</v>
      </c>
      <c r="J181" s="35">
        <f>IFERROR(VLOOKUP($B181,'WSW2025'!$R$13:$U$334,4,FALSE()),0)</f>
        <v>2903674.0157664837</v>
      </c>
      <c r="K181" s="35">
        <f>IFERROR(VLOOKUP(B181,'BESCHUT WERK 2025'!$K$13:$N$354,4,FALSE()),0)</f>
        <v>124366.03746192953</v>
      </c>
      <c r="L181" s="35">
        <f>IFERROR(VLOOKUP(B181,'SOCIALE INFRASTRUCTUUR 2025'!$K$13:$N$354,4,FALSE()),0)</f>
        <v>30719.481460241765</v>
      </c>
      <c r="N181" s="34">
        <f t="shared" si="14"/>
        <v>2890341.0888897651</v>
      </c>
      <c r="O181" s="35">
        <f>IFERROR(VLOOKUP($B181,'WSW2025'!$R$13:$V$334,5,FALSE()),0)</f>
        <v>2724206.0184542295</v>
      </c>
      <c r="P181" s="35">
        <f>IFERROR(VLOOKUP(B181,'BESCHUT WERK 2025'!$K$13:$O$354,5,FALSE()),0)</f>
        <v>133080.12272716127</v>
      </c>
      <c r="Q181" s="35">
        <f>IFERROR(VLOOKUP(B181,'SOCIALE INFRASTRUCTUUR 2025'!$K$13:$O$354,5,FALSE()),0)</f>
        <v>33054.947708374209</v>
      </c>
      <c r="S181" s="34">
        <f t="shared" si="15"/>
        <v>2754679.3006142345</v>
      </c>
      <c r="T181" s="35">
        <f>IFERROR(VLOOKUP($B181,'WSW2025'!$R$13:$W$334,6,FALSE()),0)</f>
        <v>2577589.6524350122</v>
      </c>
      <c r="U181" s="35">
        <f>IFERROR(VLOOKUP(B181,'BESCHUT WERK 2025'!$K$13:$P$354,6,FALSE()),0)</f>
        <v>141696.36686083951</v>
      </c>
      <c r="V181" s="35">
        <f>IFERROR(VLOOKUP(B181,'SOCIALE INFRASTRUCTUUR 2025'!$K$13:$P$354,6,FALSE()),0)</f>
        <v>35393.281318382811</v>
      </c>
      <c r="X181" s="34">
        <f t="shared" si="16"/>
        <v>2419892.037070978</v>
      </c>
      <c r="Y181" s="35">
        <f>IFERROR(VLOOKUP($B181,'WSW2025'!$R$13:$X$334,7,FALSE()),0)</f>
        <v>2231743.8652574695</v>
      </c>
      <c r="Z181" s="35">
        <f>IFERROR(VLOOKUP(B181,'BESCHUT WERK 2025'!$K$13:$Q$354,7,FALSE()),0)</f>
        <v>150412.25584230287</v>
      </c>
      <c r="AA181" s="35">
        <f>IFERROR(VLOOKUP(B181,'SOCIALE INFRASTRUCTUUR 2025'!$K$13:$Q$354,7,FALSE()),0)</f>
        <v>37735.91597120565</v>
      </c>
      <c r="AC181" s="34">
        <f t="shared" si="17"/>
        <v>2301507.3292007861</v>
      </c>
      <c r="AD181" s="35">
        <f>IFERROR(VLOOKUP($B181,'WSW2025'!$R$13:$Y$334,8,FALSE()),0)</f>
        <v>2100770.0646175854</v>
      </c>
      <c r="AE181" s="35">
        <f>IFERROR(VLOOKUP(B181,'BESCHUT WERK 2025'!$K$13:$R$354,8,FALSE()),0)</f>
        <v>160455.13126596477</v>
      </c>
      <c r="AF181" s="35">
        <f>IFERROR(VLOOKUP(B181,'SOCIALE INFRASTRUCTUUR 2025'!$K$13:$R$354,8,FALSE()),0)</f>
        <v>40282.133317235865</v>
      </c>
    </row>
    <row r="182" spans="2:32">
      <c r="B182" s="32">
        <v>263</v>
      </c>
      <c r="C182" s="33" t="s">
        <v>193</v>
      </c>
      <c r="D182" s="34">
        <f t="shared" si="12"/>
        <v>1656374.5774100048</v>
      </c>
      <c r="E182" s="35">
        <f>IFERROR(VLOOKUP($B182,'WSW2025'!$R$13:$T$334,3,FALSE()),0)</f>
        <v>1412903.0489752912</v>
      </c>
      <c r="F182" s="35">
        <f>IFERROR(VLOOKUP(B182,'BESCHUT WERK 2025'!$K$13:$M$354,3,FALSE()),0)</f>
        <v>220014.9991498942</v>
      </c>
      <c r="G182" s="35">
        <f>IFERROR(VLOOKUP(B182,'SOCIALE INFRASTRUCTUUR 2025'!$K$13:$M$354,3,FALSE()),0)</f>
        <v>23456.529284819582</v>
      </c>
      <c r="H182" s="31"/>
      <c r="I182" s="34">
        <f t="shared" si="13"/>
        <v>1674743.7241801927</v>
      </c>
      <c r="J182" s="35">
        <f>IFERROR(VLOOKUP($B182,'WSW2025'!$R$13:$U$334,4,FALSE()),0)</f>
        <v>1412760.9286287962</v>
      </c>
      <c r="K182" s="35">
        <f>IFERROR(VLOOKUP(B182,'BESCHUT WERK 2025'!$K$13:$N$354,4,FALSE()),0)</f>
        <v>236598.80297635446</v>
      </c>
      <c r="L182" s="35">
        <f>IFERROR(VLOOKUP(B182,'SOCIALE INFRASTRUCTUUR 2025'!$K$13:$N$354,4,FALSE()),0)</f>
        <v>25383.992575041877</v>
      </c>
      <c r="N182" s="34">
        <f t="shared" si="14"/>
        <v>1626127.1070132148</v>
      </c>
      <c r="O182" s="35">
        <f>IFERROR(VLOOKUP($B182,'WSW2025'!$R$13:$V$334,5,FALSE()),0)</f>
        <v>1345636.4629547626</v>
      </c>
      <c r="P182" s="35">
        <f>IFERROR(VLOOKUP(B182,'BESCHUT WERK 2025'!$K$13:$O$354,5,FALSE()),0)</f>
        <v>253176.81884679562</v>
      </c>
      <c r="Q182" s="35">
        <f>IFERROR(VLOOKUP(B182,'SOCIALE INFRASTRUCTUUR 2025'!$K$13:$O$354,5,FALSE()),0)</f>
        <v>27313.825211656578</v>
      </c>
      <c r="S182" s="34">
        <f t="shared" si="15"/>
        <v>1553751.9458310406</v>
      </c>
      <c r="T182" s="35">
        <f>IFERROR(VLOOKUP($B182,'WSW2025'!$R$13:$W$334,6,FALSE()),0)</f>
        <v>1254937.2207059986</v>
      </c>
      <c r="U182" s="35">
        <f>IFERROR(VLOOKUP(B182,'BESCHUT WERK 2025'!$K$13:$P$354,6,FALSE()),0)</f>
        <v>269568.69793037837</v>
      </c>
      <c r="V182" s="35">
        <f>IFERROR(VLOOKUP(B182,'SOCIALE INFRASTRUCTUUR 2025'!$K$13:$P$354,6,FALSE()),0)</f>
        <v>29246.027194663686</v>
      </c>
      <c r="X182" s="34">
        <f t="shared" si="16"/>
        <v>1581627.9285549785</v>
      </c>
      <c r="Y182" s="35">
        <f>IFERROR(VLOOKUP($B182,'WSW2025'!$R$13:$X$334,7,FALSE()),0)</f>
        <v>1264296.0000967511</v>
      </c>
      <c r="Z182" s="35">
        <f>IFERROR(VLOOKUP(B182,'BESCHUT WERK 2025'!$K$13:$Q$354,7,FALSE()),0)</f>
        <v>286150.14526096801</v>
      </c>
      <c r="AA182" s="35">
        <f>IFERROR(VLOOKUP(B182,'SOCIALE INFRASTRUCTUUR 2025'!$K$13:$Q$354,7,FALSE()),0)</f>
        <v>31181.783197259403</v>
      </c>
      <c r="AC182" s="34">
        <f t="shared" si="17"/>
        <v>1558036.21853445</v>
      </c>
      <c r="AD182" s="35">
        <f>IFERROR(VLOOKUP($B182,'WSW2025'!$R$13:$Y$334,8,FALSE()),0)</f>
        <v>1219494.3523567021</v>
      </c>
      <c r="AE182" s="35">
        <f>IFERROR(VLOOKUP(B182,'BESCHUT WERK 2025'!$K$13:$R$354,8,FALSE()),0)</f>
        <v>305256.1033840318</v>
      </c>
      <c r="AF182" s="35">
        <f>IFERROR(VLOOKUP(B182,'SOCIALE INFRASTRUCTUUR 2025'!$K$13:$R$354,8,FALSE()),0)</f>
        <v>33285.762793715949</v>
      </c>
    </row>
    <row r="183" spans="2:32">
      <c r="B183" s="32">
        <v>1641</v>
      </c>
      <c r="C183" s="33" t="s">
        <v>194</v>
      </c>
      <c r="D183" s="34">
        <f t="shared" si="12"/>
        <v>2435049.4600428399</v>
      </c>
      <c r="E183" s="35">
        <f>IFERROR(VLOOKUP($B183,'WSW2025'!$R$13:$T$334,3,FALSE()),0)</f>
        <v>2310196.9511801191</v>
      </c>
      <c r="F183" s="35">
        <f>IFERROR(VLOOKUP(B183,'BESCHUT WERK 2025'!$K$13:$M$354,3,FALSE()),0)</f>
        <v>101545.38422302772</v>
      </c>
      <c r="G183" s="35">
        <f>IFERROR(VLOOKUP(B183,'SOCIALE INFRASTRUCTUUR 2025'!$K$13:$M$354,3,FALSE()),0)</f>
        <v>23307.124639693346</v>
      </c>
      <c r="H183" s="31"/>
      <c r="I183" s="34">
        <f t="shared" si="13"/>
        <v>2373448.264077784</v>
      </c>
      <c r="J183" s="35">
        <f>IFERROR(VLOOKUP($B183,'WSW2025'!$R$13:$U$334,4,FALSE()),0)</f>
        <v>2239026.505456564</v>
      </c>
      <c r="K183" s="35">
        <f>IFERROR(VLOOKUP(B183,'BESCHUT WERK 2025'!$K$13:$N$354,4,FALSE()),0)</f>
        <v>109199.44752754795</v>
      </c>
      <c r="L183" s="35">
        <f>IFERROR(VLOOKUP(B183,'SOCIALE INFRASTRUCTUUR 2025'!$K$13:$N$354,4,FALSE()),0)</f>
        <v>25222.311093672186</v>
      </c>
      <c r="N183" s="34">
        <f t="shared" si="14"/>
        <v>2315816.2612342276</v>
      </c>
      <c r="O183" s="35">
        <f>IFERROR(VLOOKUP($B183,'WSW2025'!$R$13:$V$334,5,FALSE()),0)</f>
        <v>2171825.569963811</v>
      </c>
      <c r="P183" s="35">
        <f>IFERROR(VLOOKUP(B183,'BESCHUT WERK 2025'!$K$13:$O$354,5,FALSE()),0)</f>
        <v>116850.83946775142</v>
      </c>
      <c r="Q183" s="35">
        <f>IFERROR(VLOOKUP(B183,'SOCIALE INFRASTRUCTUUR 2025'!$K$13:$O$354,5,FALSE()),0)</f>
        <v>27139.85180266514</v>
      </c>
      <c r="S183" s="34">
        <f t="shared" si="15"/>
        <v>2142337.0189366466</v>
      </c>
      <c r="T183" s="35">
        <f>IFERROR(VLOOKUP($B183,'WSW2025'!$R$13:$W$334,6,FALSE()),0)</f>
        <v>1988860.9500482618</v>
      </c>
      <c r="U183" s="35">
        <f>IFERROR(VLOOKUP(B183,'BESCHUT WERK 2025'!$K$13:$P$354,6,FALSE()),0)</f>
        <v>124416.32212171279</v>
      </c>
      <c r="V183" s="35">
        <f>IFERROR(VLOOKUP(B183,'SOCIALE INFRASTRUCTUUR 2025'!$K$13:$P$354,6,FALSE()),0)</f>
        <v>29059.746766672204</v>
      </c>
      <c r="X183" s="34">
        <f t="shared" si="16"/>
        <v>2083688.9409201457</v>
      </c>
      <c r="Y183" s="35">
        <f>IFERROR(VLOOKUP($B183,'WSW2025'!$R$13:$X$334,7,FALSE()),0)</f>
        <v>1920636.4699941915</v>
      </c>
      <c r="Z183" s="35">
        <f>IFERROR(VLOOKUP(B183,'BESCHUT WERK 2025'!$K$13:$Q$354,7,FALSE()),0)</f>
        <v>132069.29781275382</v>
      </c>
      <c r="AA183" s="35">
        <f>IFERROR(VLOOKUP(B183,'SOCIALE INFRASTRUCTUUR 2025'!$K$13:$Q$354,7,FALSE()),0)</f>
        <v>30983.173113200432</v>
      </c>
      <c r="AC183" s="34">
        <f t="shared" si="17"/>
        <v>1988098.7062007848</v>
      </c>
      <c r="AD183" s="35">
        <f>IFERROR(VLOOKUP($B183,'WSW2025'!$R$13:$Y$334,8,FALSE()),0)</f>
        <v>1814137.5223039633</v>
      </c>
      <c r="AE183" s="35">
        <f>IFERROR(VLOOKUP(B183,'BESCHUT WERK 2025'!$K$13:$R$354,8,FALSE()),0)</f>
        <v>140887.432331091</v>
      </c>
      <c r="AF183" s="35">
        <f>IFERROR(VLOOKUP(B183,'SOCIALE INFRASTRUCTUUR 2025'!$K$13:$R$354,8,FALSE()),0)</f>
        <v>33073.751565730505</v>
      </c>
    </row>
    <row r="184" spans="2:32">
      <c r="B184" s="32">
        <v>1991</v>
      </c>
      <c r="C184" s="33" t="s">
        <v>195</v>
      </c>
      <c r="D184" s="34">
        <f t="shared" si="12"/>
        <v>10805754.749513222</v>
      </c>
      <c r="E184" s="35">
        <f>IFERROR(VLOOKUP($B184,'WSW2025'!$R$13:$T$334,3,FALSE()),0)</f>
        <v>9990049.459549021</v>
      </c>
      <c r="F184" s="35">
        <f>IFERROR(VLOOKUP(B184,'BESCHUT WERK 2025'!$K$13:$M$354,3,FALSE()),0)</f>
        <v>733383.33049964299</v>
      </c>
      <c r="G184" s="35">
        <f>IFERROR(VLOOKUP(B184,'SOCIALE INFRASTRUCTUUR 2025'!$K$13:$M$354,3,FALSE()),0)</f>
        <v>82321.959464557905</v>
      </c>
      <c r="H184" s="31"/>
      <c r="I184" s="34">
        <f t="shared" si="13"/>
        <v>10337081.798350299</v>
      </c>
      <c r="J184" s="35">
        <f>IFERROR(VLOOKUP($B184,'WSW2025'!$R$13:$U$334,4,FALSE()),0)</f>
        <v>9459332.6255277507</v>
      </c>
      <c r="K184" s="35">
        <f>IFERROR(VLOOKUP(B184,'BESCHUT WERK 2025'!$K$13:$N$354,4,FALSE()),0)</f>
        <v>788662.67658784613</v>
      </c>
      <c r="L184" s="35">
        <f>IFERROR(VLOOKUP(B184,'SOCIALE INFRASTRUCTUUR 2025'!$K$13:$N$354,4,FALSE()),0)</f>
        <v>89086.496234701117</v>
      </c>
      <c r="N184" s="34">
        <f t="shared" si="14"/>
        <v>9642812.9371499736</v>
      </c>
      <c r="O184" s="35">
        <f>IFERROR(VLOOKUP($B184,'WSW2025'!$R$13:$V$334,5,FALSE()),0)</f>
        <v>8703030.8593063727</v>
      </c>
      <c r="P184" s="35">
        <f>IFERROR(VLOOKUP(B184,'BESCHUT WERK 2025'!$K$13:$O$354,5,FALSE()),0)</f>
        <v>843922.72948931484</v>
      </c>
      <c r="Q184" s="35">
        <f>IFERROR(VLOOKUP(B184,'SOCIALE INFRASTRUCTUUR 2025'!$K$13:$O$354,5,FALSE()),0)</f>
        <v>95859.348354285205</v>
      </c>
      <c r="S184" s="34">
        <f t="shared" si="15"/>
        <v>9533060.0231549256</v>
      </c>
      <c r="T184" s="35">
        <f>IFERROR(VLOOKUP($B184,'WSW2025'!$R$13:$W$334,6,FALSE()),0)</f>
        <v>8531857.1808970235</v>
      </c>
      <c r="U184" s="35">
        <f>IFERROR(VLOOKUP(B184,'BESCHUT WERK 2025'!$K$13:$P$354,6,FALSE()),0)</f>
        <v>898562.32643459179</v>
      </c>
      <c r="V184" s="35">
        <f>IFERROR(VLOOKUP(B184,'SOCIALE INFRASTRUCTUUR 2025'!$K$13:$P$354,6,FALSE()),0)</f>
        <v>102640.51582331015</v>
      </c>
      <c r="X184" s="34">
        <f t="shared" si="16"/>
        <v>9525690.6859554946</v>
      </c>
      <c r="Y184" s="35">
        <f>IFERROR(VLOOKUP($B184,'WSW2025'!$R$13:$X$334,7,FALSE()),0)</f>
        <v>8462422.712102443</v>
      </c>
      <c r="Z184" s="35">
        <f>IFERROR(VLOOKUP(B184,'BESCHUT WERK 2025'!$K$13:$Q$354,7,FALSE()),0)</f>
        <v>953833.81753655488</v>
      </c>
      <c r="AA184" s="35">
        <f>IFERROR(VLOOKUP(B184,'SOCIALE INFRASTRUCTUUR 2025'!$K$13:$Q$354,7,FALSE()),0)</f>
        <v>109434.15631649639</v>
      </c>
      <c r="AC184" s="34">
        <f t="shared" si="17"/>
        <v>9125737.2376651298</v>
      </c>
      <c r="AD184" s="35">
        <f>IFERROR(VLOOKUP($B184,'WSW2025'!$R$13:$Y$334,8,FALSE()),0)</f>
        <v>7991398.7064317102</v>
      </c>
      <c r="AE184" s="35">
        <f>IFERROR(VLOOKUP(B184,'BESCHUT WERK 2025'!$K$13:$R$354,8,FALSE()),0)</f>
        <v>1017520.3446134347</v>
      </c>
      <c r="AF184" s="35">
        <f>IFERROR(VLOOKUP(B184,'SOCIALE INFRASTRUCTUUR 2025'!$K$13:$R$354,8,FALSE()),0)</f>
        <v>116818.18661998402</v>
      </c>
    </row>
    <row r="185" spans="2:32">
      <c r="B185" s="32">
        <v>556</v>
      </c>
      <c r="C185" s="33" t="s">
        <v>196</v>
      </c>
      <c r="D185" s="34">
        <f t="shared" si="12"/>
        <v>4834162.3722159434</v>
      </c>
      <c r="E185" s="35">
        <f>IFERROR(VLOOKUP($B185,'WSW2025'!$R$13:$T$334,3,FALSE()),0)</f>
        <v>4544459.7799681695</v>
      </c>
      <c r="F185" s="35">
        <f>IFERROR(VLOOKUP(B185,'BESCHUT WERK 2025'!$K$13:$M$354,3,FALSE()),0)</f>
        <v>256684.16567487441</v>
      </c>
      <c r="G185" s="35">
        <f>IFERROR(VLOOKUP(B185,'SOCIALE INFRASTRUCTUUR 2025'!$K$13:$M$354,3,FALSE()),0)</f>
        <v>33018.426572898905</v>
      </c>
      <c r="H185" s="31"/>
      <c r="I185" s="34">
        <f t="shared" si="13"/>
        <v>4803337.3757724976</v>
      </c>
      <c r="J185" s="35">
        <f>IFERROR(VLOOKUP($B185,'WSW2025'!$R$13:$U$334,4,FALSE()),0)</f>
        <v>4491573.8315840503</v>
      </c>
      <c r="K185" s="35">
        <f>IFERROR(VLOOKUP(B185,'BESCHUT WERK 2025'!$K$13:$N$354,4,FALSE()),0)</f>
        <v>276031.93680574506</v>
      </c>
      <c r="L185" s="35">
        <f>IFERROR(VLOOKUP(B185,'SOCIALE INFRASTRUCTUUR 2025'!$K$13:$N$354,4,FALSE()),0)</f>
        <v>35731.607382702263</v>
      </c>
      <c r="N185" s="34">
        <f t="shared" si="14"/>
        <v>4675818.5338512212</v>
      </c>
      <c r="O185" s="35">
        <f>IFERROR(VLOOKUP($B185,'WSW2025'!$R$13:$V$334,5,FALSE()),0)</f>
        <v>4341997.4551428519</v>
      </c>
      <c r="P185" s="35">
        <f>IFERROR(VLOOKUP(B185,'BESCHUT WERK 2025'!$K$13:$O$354,5,FALSE()),0)</f>
        <v>295372.95532126044</v>
      </c>
      <c r="Q185" s="35">
        <f>IFERROR(VLOOKUP(B185,'SOCIALE INFRASTRUCTUUR 2025'!$K$13:$O$354,5,FALSE()),0)</f>
        <v>38448.123387108943</v>
      </c>
      <c r="S185" s="34">
        <f t="shared" si="15"/>
        <v>4634409.8476040037</v>
      </c>
      <c r="T185" s="35">
        <f>IFERROR(VLOOKUP($B185,'WSW2025'!$R$13:$W$334,6,FALSE()),0)</f>
        <v>4278745.0587657774</v>
      </c>
      <c r="U185" s="35">
        <f>IFERROR(VLOOKUP(B185,'BESCHUT WERK 2025'!$K$13:$P$354,6,FALSE()),0)</f>
        <v>314496.81425210758</v>
      </c>
      <c r="V185" s="35">
        <f>IFERROR(VLOOKUP(B185,'SOCIALE INFRASTRUCTUUR 2025'!$K$13:$P$354,6,FALSE()),0)</f>
        <v>41167.974586118951</v>
      </c>
      <c r="X185" s="34">
        <f t="shared" si="16"/>
        <v>4608223.5775086433</v>
      </c>
      <c r="Y185" s="35">
        <f>IFERROR(VLOOKUP($B185,'WSW2025'!$R$13:$X$334,7,FALSE()),0)</f>
        <v>4230488.9127938151</v>
      </c>
      <c r="Z185" s="35">
        <f>IFERROR(VLOOKUP(B185,'BESCHUT WERK 2025'!$K$13:$Q$354,7,FALSE()),0)</f>
        <v>333841.83613779355</v>
      </c>
      <c r="AA185" s="35">
        <f>IFERROR(VLOOKUP(B185,'SOCIALE INFRASTRUCTUUR 2025'!$K$13:$Q$354,7,FALSE()),0)</f>
        <v>43892.828577033943</v>
      </c>
      <c r="AC185" s="34">
        <f t="shared" si="17"/>
        <v>4496936.5799457245</v>
      </c>
      <c r="AD185" s="35">
        <f>IFERROR(VLOOKUP($B185,'WSW2025'!$R$13:$Y$334,8,FALSE()),0)</f>
        <v>4093949.9779462377</v>
      </c>
      <c r="AE185" s="35">
        <f>IFERROR(VLOOKUP(B185,'BESCHUT WERK 2025'!$K$13:$R$354,8,FALSE()),0)</f>
        <v>356132.12061470147</v>
      </c>
      <c r="AF185" s="35">
        <f>IFERROR(VLOOKUP(B185,'SOCIALE INFRASTRUCTUUR 2025'!$K$13:$R$354,8,FALSE()),0)</f>
        <v>46854.481384784871</v>
      </c>
    </row>
    <row r="186" spans="2:32">
      <c r="B186" s="32">
        <v>935</v>
      </c>
      <c r="C186" s="33" t="s">
        <v>197</v>
      </c>
      <c r="D186" s="34">
        <f t="shared" si="12"/>
        <v>20760761.928105459</v>
      </c>
      <c r="E186" s="35">
        <f>IFERROR(VLOOKUP($B186,'WSW2025'!$R$13:$T$334,3,FALSE()),0)</f>
        <v>18889184.705075212</v>
      </c>
      <c r="F186" s="35">
        <f>IFERROR(VLOOKUP(B186,'BESCHUT WERK 2025'!$K$13:$M$354,3,FALSE()),0)</f>
        <v>1689602.3652664861</v>
      </c>
      <c r="G186" s="35">
        <f>IFERROR(VLOOKUP(B186,'SOCIALE INFRASTRUCTUUR 2025'!$K$13:$M$354,3,FALSE()),0)</f>
        <v>181974.85776375956</v>
      </c>
      <c r="H186" s="31"/>
      <c r="I186" s="34">
        <f t="shared" si="13"/>
        <v>19910825.956600707</v>
      </c>
      <c r="J186" s="35">
        <f>IFERROR(VLOOKUP($B186,'WSW2025'!$R$13:$U$334,4,FALSE()),0)</f>
        <v>17896940.438153502</v>
      </c>
      <c r="K186" s="35">
        <f>IFERROR(VLOOKUP(B186,'BESCHUT WERK 2025'!$K$13:$N$354,4,FALSE()),0)</f>
        <v>1816957.4741389179</v>
      </c>
      <c r="L186" s="35">
        <f>IFERROR(VLOOKUP(B186,'SOCIALE INFRASTRUCTUUR 2025'!$K$13:$N$354,4,FALSE()),0)</f>
        <v>196928.04430828668</v>
      </c>
      <c r="N186" s="34">
        <f t="shared" si="14"/>
        <v>19477468.258827977</v>
      </c>
      <c r="O186" s="35">
        <f>IFERROR(VLOOKUP($B186,'WSW2025'!$R$13:$V$334,5,FALSE()),0)</f>
        <v>17321300.512199089</v>
      </c>
      <c r="P186" s="35">
        <f>IFERROR(VLOOKUP(B186,'BESCHUT WERK 2025'!$K$13:$O$354,5,FALSE()),0)</f>
        <v>1944268.1344773103</v>
      </c>
      <c r="Q186" s="35">
        <f>IFERROR(VLOOKUP(B186,'SOCIALE INFRASTRUCTUUR 2025'!$K$13:$O$354,5,FALSE()),0)</f>
        <v>211899.61215157781</v>
      </c>
      <c r="S186" s="34">
        <f t="shared" si="15"/>
        <v>18578495.175848681</v>
      </c>
      <c r="T186" s="35">
        <f>IFERROR(VLOOKUP($B186,'WSW2025'!$R$13:$W$334,6,FALSE()),0)</f>
        <v>16281456.254807653</v>
      </c>
      <c r="U186" s="35">
        <f>IFERROR(VLOOKUP(B186,'BESCHUT WERK 2025'!$K$13:$P$354,6,FALSE()),0)</f>
        <v>2070149.3597473961</v>
      </c>
      <c r="V186" s="35">
        <f>IFERROR(VLOOKUP(B186,'SOCIALE INFRASTRUCTUUR 2025'!$K$13:$P$354,6,FALSE()),0)</f>
        <v>226889.56129363296</v>
      </c>
      <c r="X186" s="34">
        <f t="shared" si="16"/>
        <v>17782648.005100142</v>
      </c>
      <c r="Y186" s="35">
        <f>IFERROR(VLOOKUP($B186,'WSW2025'!$R$13:$X$334,7,FALSE()),0)</f>
        <v>15343254.550776316</v>
      </c>
      <c r="Z186" s="35">
        <f>IFERROR(VLOOKUP(B186,'BESCHUT WERK 2025'!$K$13:$Q$354,7,FALSE()),0)</f>
        <v>2197486.3719399939</v>
      </c>
      <c r="AA186" s="35">
        <f>IFERROR(VLOOKUP(B186,'SOCIALE INFRASTRUCTUUR 2025'!$K$13:$Q$354,7,FALSE()),0)</f>
        <v>241907.08238383412</v>
      </c>
      <c r="AC186" s="34">
        <f t="shared" si="17"/>
        <v>16904873.039553519</v>
      </c>
      <c r="AD186" s="35">
        <f>IFERROR(VLOOKUP($B186,'WSW2025'!$R$13:$Y$334,8,FALSE()),0)</f>
        <v>14302433.031469369</v>
      </c>
      <c r="AE186" s="35">
        <f>IFERROR(VLOOKUP(B186,'BESCHUT WERK 2025'!$K$13:$R$354,8,FALSE()),0)</f>
        <v>2344210.3323978698</v>
      </c>
      <c r="AF186" s="35">
        <f>IFERROR(VLOOKUP(B186,'SOCIALE INFRASTRUCTUUR 2025'!$K$13:$R$354,8,FALSE()),0)</f>
        <v>258229.67568628045</v>
      </c>
    </row>
    <row r="187" spans="2:32">
      <c r="B187" s="32">
        <v>420</v>
      </c>
      <c r="C187" s="33" t="s">
        <v>198</v>
      </c>
      <c r="D187" s="34">
        <f t="shared" si="12"/>
        <v>2996426.2136469656</v>
      </c>
      <c r="E187" s="35">
        <f>IFERROR(VLOOKUP($B187,'WSW2025'!$R$13:$T$334,3,FALSE()),0)</f>
        <v>2620745.3824581611</v>
      </c>
      <c r="F187" s="35">
        <f>IFERROR(VLOOKUP(B187,'BESCHUT WERK 2025'!$K$13:$M$354,3,FALSE()),0)</f>
        <v>315918.97313830856</v>
      </c>
      <c r="G187" s="35">
        <f>IFERROR(VLOOKUP(B187,'SOCIALE INFRASTRUCTUUR 2025'!$K$13:$M$354,3,FALSE()),0)</f>
        <v>59761.85805049575</v>
      </c>
      <c r="H187" s="31"/>
      <c r="I187" s="34">
        <f t="shared" si="13"/>
        <v>2940710.7434944105</v>
      </c>
      <c r="J187" s="35">
        <f>IFERROR(VLOOKUP($B187,'WSW2025'!$R$13:$U$334,4,FALSE()),0)</f>
        <v>2536306.5364163835</v>
      </c>
      <c r="K187" s="35">
        <f>IFERROR(VLOOKUP(B187,'BESCHUT WERK 2025'!$K$13:$N$354,4,FALSE()),0)</f>
        <v>339731.61453014979</v>
      </c>
      <c r="L187" s="35">
        <f>IFERROR(VLOOKUP(B187,'SOCIALE INFRASTRUCTUUR 2025'!$K$13:$N$354,4,FALSE()),0)</f>
        <v>64672.592547877401</v>
      </c>
      <c r="N187" s="34">
        <f t="shared" si="14"/>
        <v>2865285.276515197</v>
      </c>
      <c r="O187" s="35">
        <f>IFERROR(VLOOKUP($B187,'WSW2025'!$R$13:$V$334,5,FALSE()),0)</f>
        <v>2432159.9679078376</v>
      </c>
      <c r="P187" s="35">
        <f>IFERROR(VLOOKUP(B187,'BESCHUT WERK 2025'!$K$13:$O$354,5,FALSE()),0)</f>
        <v>363535.94501078222</v>
      </c>
      <c r="Q187" s="35">
        <f>IFERROR(VLOOKUP(B187,'SOCIALE INFRASTRUCTUUR 2025'!$K$13:$O$354,5,FALSE()),0)</f>
        <v>69589.36359657727</v>
      </c>
      <c r="S187" s="34">
        <f t="shared" si="15"/>
        <v>2834730.4037660449</v>
      </c>
      <c r="T187" s="35">
        <f>IFERROR(VLOOKUP($B187,'WSW2025'!$R$13:$W$334,6,FALSE()),0)</f>
        <v>2373145.2304130099</v>
      </c>
      <c r="U187" s="35">
        <f>IFERROR(VLOOKUP(B187,'BESCHUT WERK 2025'!$K$13:$P$354,6,FALSE()),0)</f>
        <v>387073.0021564397</v>
      </c>
      <c r="V187" s="35">
        <f>IFERROR(VLOOKUP(B187,'SOCIALE INFRASTRUCTUUR 2025'!$K$13:$P$354,6,FALSE()),0)</f>
        <v>74512.171196595387</v>
      </c>
      <c r="X187" s="34">
        <f t="shared" si="16"/>
        <v>2760469.4659495419</v>
      </c>
      <c r="Y187" s="35">
        <f>IFERROR(VLOOKUP($B187,'WSW2025'!$R$13:$X$334,7,FALSE()),0)</f>
        <v>2270143.172464049</v>
      </c>
      <c r="Z187" s="35">
        <f>IFERROR(VLOOKUP(B187,'BESCHUT WERK 2025'!$K$13:$Q$354,7,FALSE()),0)</f>
        <v>410882.25986190198</v>
      </c>
      <c r="AA187" s="35">
        <f>IFERROR(VLOOKUP(B187,'SOCIALE INFRASTRUCTUUR 2025'!$K$13:$Q$354,7,FALSE()),0)</f>
        <v>79444.033623590847</v>
      </c>
      <c r="AC187" s="34">
        <f t="shared" si="17"/>
        <v>2565884.7136805258</v>
      </c>
      <c r="AD187" s="35">
        <f>IFERROR(VLOOKUP($B187,'WSW2025'!$R$13:$Y$334,8,FALSE()),0)</f>
        <v>2042763.7663451727</v>
      </c>
      <c r="AE187" s="35">
        <f>IFERROR(VLOOKUP(B187,'BESCHUT WERK 2025'!$K$13:$R$354,8,FALSE()),0)</f>
        <v>438316.45614117256</v>
      </c>
      <c r="AF187" s="35">
        <f>IFERROR(VLOOKUP(B187,'SOCIALE INFRASTRUCTUUR 2025'!$K$13:$R$354,8,FALSE()),0)</f>
        <v>84804.491194180766</v>
      </c>
    </row>
    <row r="188" spans="2:32">
      <c r="B188" s="32">
        <v>938</v>
      </c>
      <c r="C188" s="33" t="s">
        <v>199</v>
      </c>
      <c r="D188" s="34">
        <f t="shared" si="12"/>
        <v>2117950.7420026534</v>
      </c>
      <c r="E188" s="35">
        <f>IFERROR(VLOOKUP($B188,'WSW2025'!$R$13:$T$334,3,FALSE()),0)</f>
        <v>1968196.0672997388</v>
      </c>
      <c r="F188" s="35">
        <f>IFERROR(VLOOKUP(B188,'BESCHUT WERK 2025'!$K$13:$M$354,3,FALSE()),0)</f>
        <v>132573.14051339711</v>
      </c>
      <c r="G188" s="35">
        <f>IFERROR(VLOOKUP(B188,'SOCIALE INFRASTRUCTUUR 2025'!$K$13:$M$354,3,FALSE()),0)</f>
        <v>17181.53418951753</v>
      </c>
      <c r="H188" s="31"/>
      <c r="I188" s="34">
        <f t="shared" si="13"/>
        <v>2089931.2184920288</v>
      </c>
      <c r="J188" s="35">
        <f>IFERROR(VLOOKUP($B188,'WSW2025'!$R$13:$U$334,4,FALSE()),0)</f>
        <v>1928771.9027513266</v>
      </c>
      <c r="K188" s="35">
        <f>IFERROR(VLOOKUP(B188,'BESCHUT WERK 2025'!$K$13:$N$354,4,FALSE()),0)</f>
        <v>142565.9453831875</v>
      </c>
      <c r="L188" s="35">
        <f>IFERROR(VLOOKUP(B188,'SOCIALE INFRASTRUCTUUR 2025'!$K$13:$N$354,4,FALSE()),0)</f>
        <v>18593.370357514752</v>
      </c>
      <c r="N188" s="34">
        <f t="shared" si="14"/>
        <v>1976883.8926332553</v>
      </c>
      <c r="O188" s="35">
        <f>IFERROR(VLOOKUP($B188,'WSW2025'!$R$13:$V$334,5,FALSE()),0)</f>
        <v>1804321.6879607863</v>
      </c>
      <c r="P188" s="35">
        <f>IFERROR(VLOOKUP(B188,'BESCHUT WERK 2025'!$K$13:$O$354,5,FALSE()),0)</f>
        <v>152555.26263845325</v>
      </c>
      <c r="Q188" s="35">
        <f>IFERROR(VLOOKUP(B188,'SOCIALE INFRASTRUCTUUR 2025'!$K$13:$O$354,5,FALSE()),0)</f>
        <v>20006.942034015967</v>
      </c>
      <c r="S188" s="34">
        <f t="shared" si="15"/>
        <v>1976481.566565925</v>
      </c>
      <c r="T188" s="35">
        <f>IFERROR(VLOOKUP($B188,'WSW2025'!$R$13:$W$334,6,FALSE()),0)</f>
        <v>1792626.8967991122</v>
      </c>
      <c r="U188" s="35">
        <f>IFERROR(VLOOKUP(B188,'BESCHUT WERK 2025'!$K$13:$P$354,6,FALSE()),0)</f>
        <v>162432.42054779164</v>
      </c>
      <c r="V188" s="35">
        <f>IFERROR(VLOOKUP(B188,'SOCIALE INFRASTRUCTUUR 2025'!$K$13:$P$354,6,FALSE()),0)</f>
        <v>21422.249219021174</v>
      </c>
      <c r="X188" s="34">
        <f t="shared" si="16"/>
        <v>1887527.1673181932</v>
      </c>
      <c r="Y188" s="35">
        <f>IFERROR(VLOOKUP($B188,'WSW2025'!$R$13:$X$334,7,FALSE()),0)</f>
        <v>1692263.2021736489</v>
      </c>
      <c r="Z188" s="35">
        <f>IFERROR(VLOOKUP(B188,'BESCHUT WERK 2025'!$K$13:$Q$354,7,FALSE()),0)</f>
        <v>172423.80547776193</v>
      </c>
      <c r="AA188" s="35">
        <f>IFERROR(VLOOKUP(B188,'SOCIALE INFRASTRUCTUUR 2025'!$K$13:$Q$354,7,FALSE()),0)</f>
        <v>22840.159666782369</v>
      </c>
      <c r="AC188" s="34">
        <f t="shared" si="17"/>
        <v>1742255.7161817497</v>
      </c>
      <c r="AD188" s="35">
        <f>IFERROR(VLOOKUP($B188,'WSW2025'!$R$13:$Y$334,8,FALSE()),0)</f>
        <v>1533938.0549756098</v>
      </c>
      <c r="AE188" s="35">
        <f>IFERROR(VLOOKUP(B188,'BESCHUT WERK 2025'!$K$13:$R$354,8,FALSE()),0)</f>
        <v>183936.36998781314</v>
      </c>
      <c r="AF188" s="35">
        <f>IFERROR(VLOOKUP(B188,'SOCIALE INFRASTRUCTUUR 2025'!$K$13:$R$354,8,FALSE()),0)</f>
        <v>24381.291218326969</v>
      </c>
    </row>
    <row r="189" spans="2:32">
      <c r="B189" s="32">
        <v>1948</v>
      </c>
      <c r="C189" s="33" t="s">
        <v>200</v>
      </c>
      <c r="D189" s="34">
        <f t="shared" si="12"/>
        <v>17097692.257545251</v>
      </c>
      <c r="E189" s="35">
        <f>IFERROR(VLOOKUP($B189,'WSW2025'!$R$13:$T$334,3,FALSE()),0)</f>
        <v>15951115.086314414</v>
      </c>
      <c r="F189" s="35">
        <f>IFERROR(VLOOKUP(B189,'BESCHUT WERK 2025'!$K$13:$M$354,3,FALSE()),0)</f>
        <v>1023915.9575821961</v>
      </c>
      <c r="G189" s="35">
        <f>IFERROR(VLOOKUP(B189,'SOCIALE INFRASTRUCTUUR 2025'!$K$13:$M$354,3,FALSE()),0)</f>
        <v>122661.21364864253</v>
      </c>
      <c r="H189" s="31"/>
      <c r="I189" s="34">
        <f t="shared" si="13"/>
        <v>16662522.846546274</v>
      </c>
      <c r="J189" s="35">
        <f>IFERROR(VLOOKUP($B189,'WSW2025'!$R$13:$U$334,4,FALSE()),0)</f>
        <v>15428687.921105647</v>
      </c>
      <c r="K189" s="35">
        <f>IFERROR(VLOOKUP(B189,'BESCHUT WERK 2025'!$K$13:$N$354,4,FALSE()),0)</f>
        <v>1101094.4292361094</v>
      </c>
      <c r="L189" s="35">
        <f>IFERROR(VLOOKUP(B189,'SOCIALE INFRASTRUCTUUR 2025'!$K$13:$N$354,4,FALSE()),0)</f>
        <v>132740.49620451836</v>
      </c>
      <c r="N189" s="34">
        <f t="shared" si="14"/>
        <v>16180704.74821654</v>
      </c>
      <c r="O189" s="35">
        <f>IFERROR(VLOOKUP($B189,'WSW2025'!$R$13:$V$334,5,FALSE()),0)</f>
        <v>14859626.614801403</v>
      </c>
      <c r="P189" s="35">
        <f>IFERROR(VLOOKUP(B189,'BESCHUT WERK 2025'!$K$13:$O$354,5,FALSE()),0)</f>
        <v>1178245.9646331614</v>
      </c>
      <c r="Q189" s="35">
        <f>IFERROR(VLOOKUP(B189,'SOCIALE INFRASTRUCTUUR 2025'!$K$13:$O$354,5,FALSE()),0)</f>
        <v>142832.16878197485</v>
      </c>
      <c r="S189" s="34">
        <f t="shared" si="15"/>
        <v>15564350.963883068</v>
      </c>
      <c r="T189" s="35">
        <f>IFERROR(VLOOKUP($B189,'WSW2025'!$R$13:$W$334,6,FALSE()),0)</f>
        <v>14156883.484441452</v>
      </c>
      <c r="U189" s="35">
        <f>IFERROR(VLOOKUP(B189,'BESCHUT WERK 2025'!$K$13:$P$354,6,FALSE()),0)</f>
        <v>1254531.2480606048</v>
      </c>
      <c r="V189" s="35">
        <f>IFERROR(VLOOKUP(B189,'SOCIALE INFRASTRUCTUUR 2025'!$K$13:$P$354,6,FALSE()),0)</f>
        <v>152936.23138101201</v>
      </c>
      <c r="X189" s="34">
        <f t="shared" si="16"/>
        <v>15006628.063880691</v>
      </c>
      <c r="Y189" s="35">
        <f>IFERROR(VLOOKUP($B189,'WSW2025'!$R$13:$X$334,7,FALSE()),0)</f>
        <v>13511870.431923004</v>
      </c>
      <c r="Z189" s="35">
        <f>IFERROR(VLOOKUP(B189,'BESCHUT WERK 2025'!$K$13:$Q$354,7,FALSE()),0)</f>
        <v>1331698.7529452674</v>
      </c>
      <c r="AA189" s="35">
        <f>IFERROR(VLOOKUP(B189,'SOCIALE INFRASTRUCTUUR 2025'!$K$13:$Q$354,7,FALSE()),0)</f>
        <v>163058.87901242019</v>
      </c>
      <c r="AC189" s="34">
        <f t="shared" si="17"/>
        <v>14642303.201970899</v>
      </c>
      <c r="AD189" s="35">
        <f>IFERROR(VLOOKUP($B189,'WSW2025'!$R$13:$Y$334,8,FALSE()),0)</f>
        <v>13047627.041123008</v>
      </c>
      <c r="AE189" s="35">
        <f>IFERROR(VLOOKUP(B189,'BESCHUT WERK 2025'!$K$13:$R$354,8,FALSE()),0)</f>
        <v>1420614.9426718352</v>
      </c>
      <c r="AF189" s="35">
        <f>IFERROR(VLOOKUP(B189,'SOCIALE INFRASTRUCTUUR 2025'!$K$13:$R$354,8,FALSE()),0)</f>
        <v>174061.21817605602</v>
      </c>
    </row>
    <row r="190" spans="2:32">
      <c r="B190" s="32">
        <v>119</v>
      </c>
      <c r="C190" s="33" t="s">
        <v>201</v>
      </c>
      <c r="D190" s="34">
        <f t="shared" si="12"/>
        <v>8407834.8725085091</v>
      </c>
      <c r="E190" s="35">
        <f>IFERROR(VLOOKUP($B190,'WSW2025'!$R$13:$T$334,3,FALSE()),0)</f>
        <v>8057779.7077210508</v>
      </c>
      <c r="F190" s="35">
        <f>IFERROR(VLOOKUP(B190,'BESCHUT WERK 2025'!$K$13:$M$354,3,FALSE()),0)</f>
        <v>304636.15266908228</v>
      </c>
      <c r="G190" s="35">
        <f>IFERROR(VLOOKUP(B190,'SOCIALE INFRASTRUCTUUR 2025'!$K$13:$M$354,3,FALSE()),0)</f>
        <v>45419.01211837677</v>
      </c>
      <c r="H190" s="31"/>
      <c r="I190" s="34">
        <f t="shared" si="13"/>
        <v>8244159.6805948466</v>
      </c>
      <c r="J190" s="35">
        <f>IFERROR(VLOOKUP($B190,'WSW2025'!$R$13:$U$334,4,FALSE()),0)</f>
        <v>7867410.1676758165</v>
      </c>
      <c r="K190" s="35">
        <f>IFERROR(VLOOKUP(B190,'BESCHUT WERK 2025'!$K$13:$N$354,4,FALSE()),0)</f>
        <v>327598.3425826428</v>
      </c>
      <c r="L190" s="35">
        <f>IFERROR(VLOOKUP(B190,'SOCIALE INFRASTRUCTUUR 2025'!$K$13:$N$354,4,FALSE()),0)</f>
        <v>49151.170336386822</v>
      </c>
      <c r="N190" s="34">
        <f t="shared" si="14"/>
        <v>7953711.2974423934</v>
      </c>
      <c r="O190" s="35">
        <f>IFERROR(VLOOKUP($B190,'WSW2025'!$R$13:$V$334,5,FALSE()),0)</f>
        <v>7550270.8627057401</v>
      </c>
      <c r="P190" s="35">
        <f>IFERROR(VLOOKUP(B190,'BESCHUT WERK 2025'!$K$13:$O$354,5,FALSE()),0)</f>
        <v>350552.51840325457</v>
      </c>
      <c r="Q190" s="35">
        <f>IFERROR(VLOOKUP(B190,'SOCIALE INFRASTRUCTUUR 2025'!$K$13:$O$354,5,FALSE()),0)</f>
        <v>52887.916333398724</v>
      </c>
      <c r="S190" s="34">
        <f t="shared" si="15"/>
        <v>7705315.3381711291</v>
      </c>
      <c r="T190" s="35">
        <f>IFERROR(VLOOKUP($B190,'WSW2025'!$R$13:$W$334,6,FALSE()),0)</f>
        <v>7275437.1216965793</v>
      </c>
      <c r="U190" s="35">
        <f>IFERROR(VLOOKUP(B190,'BESCHUT WERK 2025'!$K$13:$P$354,6,FALSE()),0)</f>
        <v>373248.96636513737</v>
      </c>
      <c r="V190" s="35">
        <f>IFERROR(VLOOKUP(B190,'SOCIALE INFRASTRUCTUUR 2025'!$K$13:$P$354,6,FALSE()),0)</f>
        <v>56629.250109412489</v>
      </c>
      <c r="X190" s="34">
        <f t="shared" si="16"/>
        <v>7462576.1743586818</v>
      </c>
      <c r="Y190" s="35">
        <f>IFERROR(VLOOKUP($B190,'WSW2025'!$R$13:$X$334,7,FALSE()),0)</f>
        <v>7005990.8153664926</v>
      </c>
      <c r="Z190" s="35">
        <f>IFERROR(VLOOKUP(B190,'BESCHUT WERK 2025'!$K$13:$Q$354,7,FALSE()),0)</f>
        <v>396207.89343826054</v>
      </c>
      <c r="AA190" s="35">
        <f>IFERROR(VLOOKUP(B190,'SOCIALE INFRASTRUCTUUR 2025'!$K$13:$Q$354,7,FALSE()),0)</f>
        <v>60377.46555392904</v>
      </c>
      <c r="AC190" s="34">
        <f t="shared" si="17"/>
        <v>7218270.0953574255</v>
      </c>
      <c r="AD190" s="35">
        <f>IFERROR(VLOOKUP($B190,'WSW2025'!$R$13:$Y$334,8,FALSE()),0)</f>
        <v>6731156.3850565758</v>
      </c>
      <c r="AE190" s="35">
        <f>IFERROR(VLOOKUP(B190,'BESCHUT WERK 2025'!$K$13:$R$354,8,FALSE()),0)</f>
        <v>422662.29699327284</v>
      </c>
      <c r="AF190" s="35">
        <f>IFERROR(VLOOKUP(B190,'SOCIALE INFRASTRUCTUUR 2025'!$K$13:$R$354,8,FALSE()),0)</f>
        <v>64451.413307577379</v>
      </c>
    </row>
    <row r="191" spans="2:32">
      <c r="B191" s="32">
        <v>687</v>
      </c>
      <c r="C191" s="33" t="s">
        <v>202</v>
      </c>
      <c r="D191" s="34">
        <f t="shared" si="12"/>
        <v>6135213.950504344</v>
      </c>
      <c r="E191" s="35">
        <f>IFERROR(VLOOKUP($B191,'WSW2025'!$R$13:$T$334,3,FALSE()),0)</f>
        <v>5788391.7384893857</v>
      </c>
      <c r="F191" s="35">
        <f>IFERROR(VLOOKUP(B191,'BESCHUT WERK 2025'!$K$13:$M$354,3,FALSE()),0)</f>
        <v>296174.03731716331</v>
      </c>
      <c r="G191" s="35">
        <f>IFERROR(VLOOKUP(B191,'SOCIALE INFRASTRUCTUUR 2025'!$K$13:$M$354,3,FALSE()),0)</f>
        <v>50648.174697795148</v>
      </c>
      <c r="H191" s="31"/>
      <c r="I191" s="34">
        <f t="shared" si="13"/>
        <v>5847674.1344280615</v>
      </c>
      <c r="J191" s="35">
        <f>IFERROR(VLOOKUP($B191,'WSW2025'!$R$13:$U$334,4,FALSE()),0)</f>
        <v>5474365.7236217204</v>
      </c>
      <c r="K191" s="35">
        <f>IFERROR(VLOOKUP(B191,'BESCHUT WERK 2025'!$K$13:$N$354,4,FALSE()),0)</f>
        <v>318498.38862201443</v>
      </c>
      <c r="L191" s="35">
        <f>IFERROR(VLOOKUP(B191,'SOCIALE INFRASTRUCTUUR 2025'!$K$13:$N$354,4,FALSE()),0)</f>
        <v>54810.022184326095</v>
      </c>
      <c r="N191" s="34">
        <f t="shared" si="14"/>
        <v>5721464.9100217838</v>
      </c>
      <c r="O191" s="35">
        <f>IFERROR(VLOOKUP($B191,'WSW2025'!$R$13:$V$334,5,FALSE()),0)</f>
        <v>5321672.975926077</v>
      </c>
      <c r="P191" s="35">
        <f>IFERROR(VLOOKUP(B191,'BESCHUT WERK 2025'!$K$13:$O$354,5,FALSE()),0)</f>
        <v>340814.94844760717</v>
      </c>
      <c r="Q191" s="35">
        <f>IFERROR(VLOOKUP(B191,'SOCIALE INFRASTRUCTUUR 2025'!$K$13:$O$354,5,FALSE()),0)</f>
        <v>58976.985648099246</v>
      </c>
      <c r="S191" s="34">
        <f t="shared" si="15"/>
        <v>5549944.4465881782</v>
      </c>
      <c r="T191" s="35">
        <f>IFERROR(VLOOKUP($B191,'WSW2025'!$R$13:$W$334,6,FALSE()),0)</f>
        <v>5123914.4419774022</v>
      </c>
      <c r="U191" s="35">
        <f>IFERROR(VLOOKUP(B191,'BESCHUT WERK 2025'!$K$13:$P$354,6,FALSE()),0)</f>
        <v>362880.93952166056</v>
      </c>
      <c r="V191" s="35">
        <f>IFERROR(VLOOKUP(B191,'SOCIALE INFRASTRUCTUUR 2025'!$K$13:$P$354,6,FALSE()),0)</f>
        <v>63149.065089114592</v>
      </c>
      <c r="X191" s="34">
        <f t="shared" si="16"/>
        <v>5118958.0004039994</v>
      </c>
      <c r="Y191" s="35">
        <f>IFERROR(VLOOKUP($B191,'WSW2025'!$R$13:$X$334,7,FALSE()),0)</f>
        <v>4666427.0632874742</v>
      </c>
      <c r="Z191" s="35">
        <f>IFERROR(VLOOKUP(B191,'BESCHUT WERK 2025'!$K$13:$Q$354,7,FALSE()),0)</f>
        <v>385202.11862053128</v>
      </c>
      <c r="AA191" s="35">
        <f>IFERROR(VLOOKUP(B191,'SOCIALE INFRASTRUCTUUR 2025'!$K$13:$Q$354,7,FALSE()),0)</f>
        <v>67328.818495993241</v>
      </c>
      <c r="AC191" s="34">
        <f t="shared" si="17"/>
        <v>4825475.4122919589</v>
      </c>
      <c r="AD191" s="35">
        <f>IFERROR(VLOOKUP($B191,'WSW2025'!$R$13:$Y$334,8,FALSE()),0)</f>
        <v>4342681.9283725433</v>
      </c>
      <c r="AE191" s="35">
        <f>IFERROR(VLOOKUP(B191,'BESCHUT WERK 2025'!$K$13:$R$354,8,FALSE()),0)</f>
        <v>410921.67763234751</v>
      </c>
      <c r="AF191" s="35">
        <f>IFERROR(VLOOKUP(B191,'SOCIALE INFRASTRUCTUUR 2025'!$K$13:$R$354,8,FALSE()),0)</f>
        <v>71871.806287068204</v>
      </c>
    </row>
    <row r="192" spans="2:32">
      <c r="B192" s="32">
        <v>1842</v>
      </c>
      <c r="C192" s="33" t="s">
        <v>203</v>
      </c>
      <c r="D192" s="34">
        <f t="shared" si="12"/>
        <v>102495.7615140617</v>
      </c>
      <c r="E192" s="35">
        <f>IFERROR(VLOOKUP($B192,'WSW2025'!$R$13:$T$334,3,FALSE()),0)</f>
        <v>0</v>
      </c>
      <c r="F192" s="35">
        <f>IFERROR(VLOOKUP(B192,'BESCHUT WERK 2025'!$K$13:$M$354,3,FALSE()),0)</f>
        <v>93083.268871108623</v>
      </c>
      <c r="G192" s="35">
        <f>IFERROR(VLOOKUP(B192,'SOCIALE INFRASTRUCTUUR 2025'!$K$13:$M$354,3,FALSE()),0)</f>
        <v>9412.4926429530806</v>
      </c>
      <c r="H192" s="31"/>
      <c r="I192" s="34">
        <f t="shared" si="13"/>
        <v>110285.42689320966</v>
      </c>
      <c r="J192" s="35">
        <f>IFERROR(VLOOKUP($B192,'WSW2025'!$R$13:$U$334,4,FALSE()),0)</f>
        <v>0</v>
      </c>
      <c r="K192" s="35">
        <f>IFERROR(VLOOKUP(B192,'BESCHUT WERK 2025'!$K$13:$N$354,4,FALSE()),0)</f>
        <v>100099.49356691897</v>
      </c>
      <c r="L192" s="35">
        <f>IFERROR(VLOOKUP(B192,'SOCIALE INFRASTRUCTUUR 2025'!$K$13:$N$354,4,FALSE()),0)</f>
        <v>10185.933326290691</v>
      </c>
      <c r="N192" s="34">
        <f t="shared" si="14"/>
        <v>118073.59427856644</v>
      </c>
      <c r="O192" s="35">
        <f>IFERROR(VLOOKUP($B192,'WSW2025'!$R$13:$V$334,5,FALSE()),0)</f>
        <v>0</v>
      </c>
      <c r="P192" s="35">
        <f>IFERROR(VLOOKUP(B192,'BESCHUT WERK 2025'!$K$13:$O$354,5,FALSE()),0)</f>
        <v>107113.26951210551</v>
      </c>
      <c r="Q192" s="35">
        <f>IFERROR(VLOOKUP(B192,'SOCIALE INFRASTRUCTUUR 2025'!$K$13:$O$354,5,FALSE()),0)</f>
        <v>10960.324766460921</v>
      </c>
      <c r="S192" s="34">
        <f t="shared" si="15"/>
        <v>125783.9622417005</v>
      </c>
      <c r="T192" s="35">
        <f>IFERROR(VLOOKUP($B192,'WSW2025'!$R$13:$W$334,6,FALSE()),0)</f>
        <v>0</v>
      </c>
      <c r="U192" s="35">
        <f>IFERROR(VLOOKUP(B192,'BESCHUT WERK 2025'!$K$13:$P$354,6,FALSE()),0)</f>
        <v>114048.29527823672</v>
      </c>
      <c r="V192" s="35">
        <f>IFERROR(VLOOKUP(B192,'SOCIALE INFRASTRUCTUUR 2025'!$K$13:$P$354,6,FALSE()),0)</f>
        <v>11735.666963463773</v>
      </c>
      <c r="X192" s="34">
        <f t="shared" si="16"/>
        <v>133575.95829073992</v>
      </c>
      <c r="Y192" s="35">
        <f>IFERROR(VLOOKUP($B192,'WSW2025'!$R$13:$X$334,7,FALSE()),0)</f>
        <v>0</v>
      </c>
      <c r="Z192" s="35">
        <f>IFERROR(VLOOKUP(B192,'BESCHUT WERK 2025'!$K$13:$Q$354,7,FALSE()),0)</f>
        <v>121063.52299502437</v>
      </c>
      <c r="AA192" s="35">
        <f>IFERROR(VLOOKUP(B192,'SOCIALE INFRASTRUCTUUR 2025'!$K$13:$Q$354,7,FALSE()),0)</f>
        <v>12512.435295715559</v>
      </c>
      <c r="AC192" s="34">
        <f t="shared" si="17"/>
        <v>142503.5203332502</v>
      </c>
      <c r="AD192" s="35">
        <f>IFERROR(VLOOKUP($B192,'WSW2025'!$R$13:$Y$334,8,FALSE()),0)</f>
        <v>0</v>
      </c>
      <c r="AE192" s="35">
        <f>IFERROR(VLOOKUP(B192,'BESCHUT WERK 2025'!$K$13:$R$354,8,FALSE()),0)</f>
        <v>129146.81297016672</v>
      </c>
      <c r="AF192" s="35">
        <f>IFERROR(VLOOKUP(B192,'SOCIALE INFRASTRUCTUUR 2025'!$K$13:$R$354,8,FALSE()),0)</f>
        <v>13356.707363083471</v>
      </c>
    </row>
    <row r="193" spans="2:32">
      <c r="B193" s="32">
        <v>1731</v>
      </c>
      <c r="C193" s="33" t="s">
        <v>204</v>
      </c>
      <c r="D193" s="34">
        <f t="shared" si="12"/>
        <v>263192.94159137737</v>
      </c>
      <c r="E193" s="35">
        <f>IFERROR(VLOOKUP($B193,'WSW2025'!$R$13:$T$334,3,FALSE()),0)</f>
        <v>0</v>
      </c>
      <c r="F193" s="35">
        <f>IFERROR(VLOOKUP(B193,'BESCHUT WERK 2025'!$K$13:$M$354,3,FALSE()),0)</f>
        <v>220014.9991498942</v>
      </c>
      <c r="G193" s="35">
        <f>IFERROR(VLOOKUP(B193,'SOCIALE INFRASTRUCTUUR 2025'!$K$13:$M$354,3,FALSE()),0)</f>
        <v>43177.942441483181</v>
      </c>
      <c r="H193" s="31"/>
      <c r="I193" s="34">
        <f t="shared" si="13"/>
        <v>283324.75109219586</v>
      </c>
      <c r="J193" s="35">
        <f>IFERROR(VLOOKUP($B193,'WSW2025'!$R$13:$U$334,4,FALSE()),0)</f>
        <v>0</v>
      </c>
      <c r="K193" s="35">
        <f>IFERROR(VLOOKUP(B193,'BESCHUT WERK 2025'!$K$13:$N$354,4,FALSE()),0)</f>
        <v>236598.80297635446</v>
      </c>
      <c r="L193" s="35">
        <f>IFERROR(VLOOKUP(B193,'SOCIALE INFRASTRUCTUUR 2025'!$K$13:$N$354,4,FALSE()),0)</f>
        <v>46725.94811584142</v>
      </c>
      <c r="N193" s="34">
        <f t="shared" si="14"/>
        <v>303455.13404532272</v>
      </c>
      <c r="O193" s="35">
        <f>IFERROR(VLOOKUP($B193,'WSW2025'!$R$13:$V$334,5,FALSE()),0)</f>
        <v>0</v>
      </c>
      <c r="P193" s="35">
        <f>IFERROR(VLOOKUP(B193,'BESCHUT WERK 2025'!$K$13:$O$354,5,FALSE()),0)</f>
        <v>253176.81884679562</v>
      </c>
      <c r="Q193" s="35">
        <f>IFERROR(VLOOKUP(B193,'SOCIALE INFRASTRUCTUUR 2025'!$K$13:$O$354,5,FALSE()),0)</f>
        <v>50278.315198527082</v>
      </c>
      <c r="S193" s="34">
        <f t="shared" si="15"/>
        <v>323403.74161991855</v>
      </c>
      <c r="T193" s="35">
        <f>IFERROR(VLOOKUP($B193,'WSW2025'!$R$13:$W$334,6,FALSE()),0)</f>
        <v>0</v>
      </c>
      <c r="U193" s="35">
        <f>IFERROR(VLOOKUP(B193,'BESCHUT WERK 2025'!$K$13:$P$354,6,FALSE()),0)</f>
        <v>269568.69793037837</v>
      </c>
      <c r="V193" s="35">
        <f>IFERROR(VLOOKUP(B193,'SOCIALE INFRASTRUCTUUR 2025'!$K$13:$P$354,6,FALSE()),0)</f>
        <v>53835.043689540165</v>
      </c>
      <c r="X193" s="34">
        <f t="shared" si="16"/>
        <v>343548.4595540124</v>
      </c>
      <c r="Y193" s="35">
        <f>IFERROR(VLOOKUP($B193,'WSW2025'!$R$13:$X$334,7,FALSE()),0)</f>
        <v>0</v>
      </c>
      <c r="Z193" s="35">
        <f>IFERROR(VLOOKUP(B193,'BESCHUT WERK 2025'!$K$13:$Q$354,7,FALSE()),0)</f>
        <v>286150.14526096801</v>
      </c>
      <c r="AA193" s="35">
        <f>IFERROR(VLOOKUP(B193,'SOCIALE INFRASTRUCTUUR 2025'!$K$13:$Q$354,7,FALSE()),0)</f>
        <v>57398.314293044386</v>
      </c>
      <c r="AC193" s="34">
        <f t="shared" si="17"/>
        <v>366527.34827182739</v>
      </c>
      <c r="AD193" s="35">
        <f>IFERROR(VLOOKUP($B193,'WSW2025'!$R$13:$Y$334,8,FALSE()),0)</f>
        <v>0</v>
      </c>
      <c r="AE193" s="35">
        <f>IFERROR(VLOOKUP(B193,'BESCHUT WERK 2025'!$K$13:$R$354,8,FALSE()),0)</f>
        <v>305256.1033840318</v>
      </c>
      <c r="AF193" s="35">
        <f>IFERROR(VLOOKUP(B193,'SOCIALE INFRASTRUCTUUR 2025'!$K$13:$R$354,8,FALSE()),0)</f>
        <v>61271.244887795605</v>
      </c>
    </row>
    <row r="194" spans="2:32">
      <c r="B194" s="32">
        <v>1952</v>
      </c>
      <c r="C194" s="33" t="s">
        <v>205</v>
      </c>
      <c r="D194" s="34">
        <f t="shared" si="12"/>
        <v>12644564.614784768</v>
      </c>
      <c r="E194" s="35">
        <f>IFERROR(VLOOKUP($B194,'WSW2025'!$R$13:$T$334,3,FALSE()),0)</f>
        <v>11936589.788438434</v>
      </c>
      <c r="F194" s="35">
        <f>IFERROR(VLOOKUP(B194,'BESCHUT WERK 2025'!$K$13:$M$354,3,FALSE()),0)</f>
        <v>617734.42069008504</v>
      </c>
      <c r="G194" s="35">
        <f>IFERROR(VLOOKUP(B194,'SOCIALE INFRASTRUCTUUR 2025'!$K$13:$M$354,3,FALSE()),0)</f>
        <v>90240.405656248578</v>
      </c>
      <c r="H194" s="31"/>
      <c r="I194" s="34">
        <f t="shared" si="13"/>
        <v>12290715.010651955</v>
      </c>
      <c r="J194" s="35">
        <f>IFERROR(VLOOKUP($B194,'WSW2025'!$R$13:$U$334,4,FALSE()),0)</f>
        <v>11528762.756778745</v>
      </c>
      <c r="K194" s="35">
        <f>IFERROR(VLOOKUP(B194,'BESCHUT WERK 2025'!$K$13:$N$354,4,FALSE()),0)</f>
        <v>664296.63912591548</v>
      </c>
      <c r="L194" s="35">
        <f>IFERROR(VLOOKUP(B194,'SOCIALE INFRASTRUCTUUR 2025'!$K$13:$N$354,4,FALSE()),0)</f>
        <v>97655.614747294865</v>
      </c>
      <c r="N194" s="34">
        <f t="shared" si="14"/>
        <v>11875212.162296671</v>
      </c>
      <c r="O194" s="35">
        <f>IFERROR(VLOOKUP($B194,'WSW2025'!$R$13:$V$334,5,FALSE()),0)</f>
        <v>11059289.616503686</v>
      </c>
      <c r="P194" s="35">
        <f>IFERROR(VLOOKUP(B194,'BESCHUT WERK 2025'!$K$13:$O$354,5,FALSE()),0)</f>
        <v>710842.60676215484</v>
      </c>
      <c r="Q194" s="35">
        <f>IFERROR(VLOOKUP(B194,'SOCIALE INFRASTRUCTUUR 2025'!$K$13:$O$354,5,FALSE()),0)</f>
        <v>105079.93903083168</v>
      </c>
      <c r="S194" s="34">
        <f t="shared" si="15"/>
        <v>11494212.05190888</v>
      </c>
      <c r="T194" s="35">
        <f>IFERROR(VLOOKUP($B194,'WSW2025'!$R$13:$W$334,6,FALSE()),0)</f>
        <v>10624832.713828269</v>
      </c>
      <c r="U194" s="35">
        <f>IFERROR(VLOOKUP(B194,'BESCHUT WERK 2025'!$K$13:$P$354,6,FALSE()),0)</f>
        <v>756865.95957375143</v>
      </c>
      <c r="V194" s="35">
        <f>IFERROR(VLOOKUP(B194,'SOCIALE INFRASTRUCTUUR 2025'!$K$13:$P$354,6,FALSE()),0)</f>
        <v>112513.37850685902</v>
      </c>
      <c r="X194" s="34">
        <f t="shared" si="16"/>
        <v>10991994.286223169</v>
      </c>
      <c r="Y194" s="35">
        <f>IFERROR(VLOOKUP($B194,'WSW2025'!$R$13:$X$334,7,FALSE()),0)</f>
        <v>10068612.233757297</v>
      </c>
      <c r="Z194" s="35">
        <f>IFERROR(VLOOKUP(B194,'BESCHUT WERK 2025'!$K$13:$Q$354,7,FALSE()),0)</f>
        <v>803421.56169425219</v>
      </c>
      <c r="AA194" s="35">
        <f>IFERROR(VLOOKUP(B194,'SOCIALE INFRASTRUCTUUR 2025'!$K$13:$Q$354,7,FALSE()),0)</f>
        <v>119960.49077162216</v>
      </c>
      <c r="AC194" s="34">
        <f t="shared" si="17"/>
        <v>10596327.058112437</v>
      </c>
      <c r="AD194" s="35">
        <f>IFERROR(VLOOKUP($B194,'WSW2025'!$R$13:$Y$334,8,FALSE()),0)</f>
        <v>9611207.0630617552</v>
      </c>
      <c r="AE194" s="35">
        <f>IFERROR(VLOOKUP(B194,'BESCHUT WERK 2025'!$K$13:$R$354,8,FALSE()),0)</f>
        <v>857065.21334746899</v>
      </c>
      <c r="AF194" s="35">
        <f>IFERROR(VLOOKUP(B194,'SOCIALE INFRASTRUCTUUR 2025'!$K$13:$R$354,8,FALSE()),0)</f>
        <v>128054.78170321294</v>
      </c>
    </row>
    <row r="195" spans="2:32">
      <c r="B195" s="32">
        <v>1709</v>
      </c>
      <c r="C195" s="33" t="s">
        <v>206</v>
      </c>
      <c r="D195" s="34">
        <f t="shared" si="12"/>
        <v>3093027.782582588</v>
      </c>
      <c r="E195" s="35">
        <f>IFERROR(VLOOKUP($B195,'WSW2025'!$R$13:$T$334,3,FALSE()),0)</f>
        <v>2845372.9240843393</v>
      </c>
      <c r="F195" s="35">
        <f>IFERROR(VLOOKUP(B195,'BESCHUT WERK 2025'!$K$13:$M$354,3,FALSE()),0)</f>
        <v>220014.9991498942</v>
      </c>
      <c r="G195" s="35">
        <f>IFERROR(VLOOKUP(B195,'SOCIALE INFRASTRUCTUUR 2025'!$K$13:$M$354,3,FALSE()),0)</f>
        <v>27639.859348354286</v>
      </c>
      <c r="H195" s="31"/>
      <c r="I195" s="34">
        <f t="shared" si="13"/>
        <v>2959095.6988871875</v>
      </c>
      <c r="J195" s="35">
        <f>IFERROR(VLOOKUP($B195,'WSW2025'!$R$13:$U$334,4,FALSE()),0)</f>
        <v>2692585.8218574398</v>
      </c>
      <c r="K195" s="35">
        <f>IFERROR(VLOOKUP(B195,'BESCHUT WERK 2025'!$K$13:$N$354,4,FALSE()),0)</f>
        <v>236598.80297635446</v>
      </c>
      <c r="L195" s="35">
        <f>IFERROR(VLOOKUP(B195,'SOCIALE INFRASTRUCTUUR 2025'!$K$13:$N$354,4,FALSE()),0)</f>
        <v>29911.074053393299</v>
      </c>
      <c r="N195" s="34">
        <f t="shared" si="14"/>
        <v>2797205.232982479</v>
      </c>
      <c r="O195" s="35">
        <f>IFERROR(VLOOKUP($B195,'WSW2025'!$R$13:$V$334,5,FALSE()),0)</f>
        <v>2511843.3334722663</v>
      </c>
      <c r="P195" s="35">
        <f>IFERROR(VLOOKUP(B195,'BESCHUT WERK 2025'!$K$13:$O$354,5,FALSE()),0)</f>
        <v>253176.81884679562</v>
      </c>
      <c r="Q195" s="35">
        <f>IFERROR(VLOOKUP(B195,'SOCIALE INFRASTRUCTUUR 2025'!$K$13:$O$354,5,FALSE()),0)</f>
        <v>32185.080663416989</v>
      </c>
      <c r="S195" s="34">
        <f t="shared" si="15"/>
        <v>2708357.4931901242</v>
      </c>
      <c r="T195" s="35">
        <f>IFERROR(VLOOKUP($B195,'WSW2025'!$R$13:$W$334,6,FALSE()),0)</f>
        <v>2404326.9160813205</v>
      </c>
      <c r="U195" s="35">
        <f>IFERROR(VLOOKUP(B195,'BESCHUT WERK 2025'!$K$13:$P$354,6,FALSE()),0)</f>
        <v>269568.69793037837</v>
      </c>
      <c r="V195" s="35">
        <f>IFERROR(VLOOKUP(B195,'SOCIALE INFRASTRUCTUUR 2025'!$K$13:$P$354,6,FALSE()),0)</f>
        <v>34461.87917842537</v>
      </c>
      <c r="X195" s="34">
        <f t="shared" si="16"/>
        <v>2664606.0780795547</v>
      </c>
      <c r="Y195" s="35">
        <f>IFERROR(VLOOKUP($B195,'WSW2025'!$R$13:$X$334,7,FALSE()),0)</f>
        <v>2341713.0672676759</v>
      </c>
      <c r="Z195" s="35">
        <f>IFERROR(VLOOKUP(B195,'BESCHUT WERK 2025'!$K$13:$Q$354,7,FALSE()),0)</f>
        <v>286150.14526096801</v>
      </c>
      <c r="AA195" s="35">
        <f>IFERROR(VLOOKUP(B195,'SOCIALE INFRASTRUCTUUR 2025'!$K$13:$Q$354,7,FALSE()),0)</f>
        <v>36742.865550910763</v>
      </c>
      <c r="AC195" s="34">
        <f t="shared" si="17"/>
        <v>2592504.4686861294</v>
      </c>
      <c r="AD195" s="35">
        <f>IFERROR(VLOOKUP($B195,'WSW2025'!$R$13:$Y$334,8,FALSE()),0)</f>
        <v>2248026.288124789</v>
      </c>
      <c r="AE195" s="35">
        <f>IFERROR(VLOOKUP(B195,'BESCHUT WERK 2025'!$K$13:$R$354,8,FALSE()),0)</f>
        <v>305256.1033840318</v>
      </c>
      <c r="AF195" s="35">
        <f>IFERROR(VLOOKUP(B195,'SOCIALE INFRASTRUCTUUR 2025'!$K$13:$R$354,8,FALSE()),0)</f>
        <v>39222.077177308602</v>
      </c>
    </row>
    <row r="196" spans="2:32">
      <c r="B196" s="32">
        <v>1978</v>
      </c>
      <c r="C196" s="33" t="s">
        <v>207</v>
      </c>
      <c r="D196" s="34">
        <f t="shared" si="12"/>
        <v>1220777.2656703626</v>
      </c>
      <c r="E196" s="35">
        <f>IFERROR(VLOOKUP($B196,'WSW2025'!$R$13:$T$334,3,FALSE()),0)</f>
        <v>1045247.5199209774</v>
      </c>
      <c r="F196" s="35">
        <f>IFERROR(VLOOKUP(B196,'BESCHUT WERK 2025'!$K$13:$M$354,3,FALSE()),0)</f>
        <v>143855.96098262235</v>
      </c>
      <c r="G196" s="35">
        <f>IFERROR(VLOOKUP(B196,'SOCIALE INFRASTRUCTUUR 2025'!$K$13:$M$354,3,FALSE()),0)</f>
        <v>31673.78476676275</v>
      </c>
      <c r="H196" s="31"/>
      <c r="I196" s="34">
        <f t="shared" si="13"/>
        <v>1235348.9480919999</v>
      </c>
      <c r="J196" s="35">
        <f>IFERROR(VLOOKUP($B196,'WSW2025'!$R$13:$U$334,4,FALSE()),0)</f>
        <v>1046373.2567109324</v>
      </c>
      <c r="K196" s="35">
        <f>IFERROR(VLOOKUP(B196,'BESCHUT WERK 2025'!$K$13:$N$354,4,FALSE()),0)</f>
        <v>154699.21733069269</v>
      </c>
      <c r="L196" s="35">
        <f>IFERROR(VLOOKUP(B196,'SOCIALE INFRASTRUCTUUR 2025'!$K$13:$N$354,4,FALSE()),0)</f>
        <v>34276.474050375022</v>
      </c>
      <c r="N196" s="34">
        <f t="shared" si="14"/>
        <v>1195552.2343491919</v>
      </c>
      <c r="O196" s="35">
        <f>IFERROR(VLOOKUP($B196,'WSW2025'!$R$13:$V$334,5,FALSE()),0)</f>
        <v>993131.18239702482</v>
      </c>
      <c r="P196" s="35">
        <f>IFERROR(VLOOKUP(B196,'BESCHUT WERK 2025'!$K$13:$O$354,5,FALSE()),0)</f>
        <v>165538.68924598108</v>
      </c>
      <c r="Q196" s="35">
        <f>IFERROR(VLOOKUP(B196,'SOCIALE INFRASTRUCTUUR 2025'!$K$13:$O$354,5,FALSE()),0)</f>
        <v>36882.362706185959</v>
      </c>
      <c r="S196" s="34">
        <f t="shared" si="15"/>
        <v>1191634.7477998335</v>
      </c>
      <c r="T196" s="35">
        <f>IFERROR(VLOOKUP($B196,'WSW2025'!$R$13:$W$334,6,FALSE()),0)</f>
        <v>975886.84072654508</v>
      </c>
      <c r="U196" s="35">
        <f>IFERROR(VLOOKUP(B196,'BESCHUT WERK 2025'!$K$13:$P$354,6,FALSE()),0)</f>
        <v>176256.45633909295</v>
      </c>
      <c r="V196" s="35">
        <f>IFERROR(VLOOKUP(B196,'SOCIALE INFRASTRUCTUUR 2025'!$K$13:$P$354,6,FALSE()),0)</f>
        <v>39491.450734195554</v>
      </c>
      <c r="X196" s="34">
        <f t="shared" si="16"/>
        <v>1196456.7748672746</v>
      </c>
      <c r="Y196" s="35">
        <f>IFERROR(VLOOKUP($B196,'WSW2025'!$R$13:$X$334,7,FALSE()),0)</f>
        <v>967253.2651453705</v>
      </c>
      <c r="Z196" s="35">
        <f>IFERROR(VLOOKUP(B196,'BESCHUT WERK 2025'!$K$13:$Q$354,7,FALSE()),0)</f>
        <v>187098.17190140102</v>
      </c>
      <c r="AA196" s="35">
        <f>IFERROR(VLOOKUP(B196,'SOCIALE INFRASTRUCTUUR 2025'!$K$13:$Q$354,7,FALSE()),0)</f>
        <v>42105.337820503148</v>
      </c>
      <c r="AC196" s="34">
        <f t="shared" si="17"/>
        <v>1207043.6032070683</v>
      </c>
      <c r="AD196" s="35">
        <f>IFERROR(VLOOKUP($B196,'WSW2025'!$R$13:$Y$334,8,FALSE()),0)</f>
        <v>962506.69373844028</v>
      </c>
      <c r="AE196" s="35">
        <f>IFERROR(VLOOKUP(B196,'BESCHUT WERK 2025'!$K$13:$R$354,8,FALSE()),0)</f>
        <v>199590.52913571207</v>
      </c>
      <c r="AF196" s="35">
        <f>IFERROR(VLOOKUP(B196,'SOCIALE INFRASTRUCTUUR 2025'!$K$13:$R$354,8,FALSE()),0)</f>
        <v>44946.380332915811</v>
      </c>
    </row>
    <row r="197" spans="2:32">
      <c r="B197" s="32">
        <v>1955</v>
      </c>
      <c r="C197" s="33" t="s">
        <v>208</v>
      </c>
      <c r="D197" s="34">
        <f t="shared" si="12"/>
        <v>4990351.6342774676</v>
      </c>
      <c r="E197" s="35">
        <f>IFERROR(VLOOKUP($B197,'WSW2025'!$R$13:$T$334,3,FALSE()),0)</f>
        <v>4578898.0644344389</v>
      </c>
      <c r="F197" s="35">
        <f>IFERROR(VLOOKUP(B197,'BESCHUT WERK 2025'!$K$13:$M$354,3,FALSE()),0)</f>
        <v>352588.13966329017</v>
      </c>
      <c r="G197" s="35">
        <f>IFERROR(VLOOKUP(B197,'SOCIALE INFRASTRUCTUUR 2025'!$K$13:$M$354,3,FALSE()),0)</f>
        <v>58865.430179738309</v>
      </c>
      <c r="H197" s="31"/>
      <c r="I197" s="34">
        <f t="shared" si="13"/>
        <v>4825015.884166969</v>
      </c>
      <c r="J197" s="35">
        <f>IFERROR(VLOOKUP($B197,'WSW2025'!$R$13:$U$334,4,FALSE()),0)</f>
        <v>4382148.6321477694</v>
      </c>
      <c r="K197" s="35">
        <f>IFERROR(VLOOKUP(B197,'BESCHUT WERK 2025'!$K$13:$N$354,4,FALSE()),0)</f>
        <v>379164.74835954042</v>
      </c>
      <c r="L197" s="35">
        <f>IFERROR(VLOOKUP(B197,'SOCIALE INFRASTRUCTUUR 2025'!$K$13:$N$354,4,FALSE()),0)</f>
        <v>63702.503659659233</v>
      </c>
      <c r="N197" s="34">
        <f t="shared" si="14"/>
        <v>4590968.7962411828</v>
      </c>
      <c r="O197" s="35">
        <f>IFERROR(VLOOKUP($B197,'WSW2025'!$R$13:$V$334,5,FALSE()),0)</f>
        <v>4116691.1916133072</v>
      </c>
      <c r="P197" s="35">
        <f>IFERROR(VLOOKUP(B197,'BESCHUT WERK 2025'!$K$13:$O$354,5,FALSE()),0)</f>
        <v>405732.08148524706</v>
      </c>
      <c r="Q197" s="35">
        <f>IFERROR(VLOOKUP(B197,'SOCIALE INFRASTRUCTUUR 2025'!$K$13:$O$354,5,FALSE()),0)</f>
        <v>68545.523142628605</v>
      </c>
      <c r="S197" s="34">
        <f t="shared" si="15"/>
        <v>4451618.5958439996</v>
      </c>
      <c r="T197" s="35">
        <f>IFERROR(VLOOKUP($B197,'WSW2025'!$R$13:$W$334,6,FALSE()),0)</f>
        <v>3946222.9887371841</v>
      </c>
      <c r="U197" s="35">
        <f>IFERROR(VLOOKUP(B197,'BESCHUT WERK 2025'!$K$13:$P$354,6,FALSE()),0)</f>
        <v>432001.11847816879</v>
      </c>
      <c r="V197" s="35">
        <f>IFERROR(VLOOKUP(B197,'SOCIALE INFRASTRUCTUUR 2025'!$K$13:$P$354,6,FALSE()),0)</f>
        <v>73394.488628646446</v>
      </c>
      <c r="X197" s="34">
        <f t="shared" si="16"/>
        <v>4353219.9016438257</v>
      </c>
      <c r="Y197" s="35">
        <f>IFERROR(VLOOKUP($B197,'WSW2025'!$R$13:$X$334,7,FALSE()),0)</f>
        <v>3816393.5777858617</v>
      </c>
      <c r="Z197" s="35">
        <f>IFERROR(VLOOKUP(B197,'BESCHUT WERK 2025'!$K$13:$Q$354,7,FALSE()),0)</f>
        <v>458573.95073872741</v>
      </c>
      <c r="AA197" s="35">
        <f>IFERROR(VLOOKUP(B197,'SOCIALE INFRASTRUCTUUR 2025'!$K$13:$Q$354,7,FALSE()),0)</f>
        <v>78252.373119236974</v>
      </c>
      <c r="AC197" s="34">
        <f t="shared" si="17"/>
        <v>4258107.9077739613</v>
      </c>
      <c r="AD197" s="35">
        <f>IFERROR(VLOOKUP($B197,'WSW2025'!$R$13:$Y$334,8,FALSE()),0)</f>
        <v>3685383.0105758486</v>
      </c>
      <c r="AE197" s="35">
        <f>IFERROR(VLOOKUP(B197,'BESCHUT WERK 2025'!$K$13:$R$354,8,FALSE()),0)</f>
        <v>489192.47337184416</v>
      </c>
      <c r="AF197" s="35">
        <f>IFERROR(VLOOKUP(B197,'SOCIALE INFRASTRUCTUUR 2025'!$K$13:$R$354,8,FALSE()),0)</f>
        <v>83532.423826268045</v>
      </c>
    </row>
    <row r="198" spans="2:32">
      <c r="B198" s="32">
        <v>335</v>
      </c>
      <c r="C198" s="33" t="s">
        <v>209</v>
      </c>
      <c r="D198" s="34">
        <f t="shared" si="12"/>
        <v>534838.7762082218</v>
      </c>
      <c r="E198" s="35">
        <f>IFERROR(VLOOKUP($B198,'WSW2025'!$R$13:$T$334,3,FALSE()),0)</f>
        <v>481340.83420425112</v>
      </c>
      <c r="F198" s="35">
        <f>IFERROR(VLOOKUP(B198,'BESCHUT WERK 2025'!$K$13:$M$354,3,FALSE()),0)</f>
        <v>45131.281876901179</v>
      </c>
      <c r="G198" s="35">
        <f>IFERROR(VLOOKUP(B198,'SOCIALE INFRASTRUCTUUR 2025'!$K$13:$M$354,3,FALSE()),0)</f>
        <v>8366.6601270694046</v>
      </c>
      <c r="H198" s="31"/>
      <c r="I198" s="34">
        <f t="shared" si="13"/>
        <v>537908.99526478117</v>
      </c>
      <c r="J198" s="35">
        <f>IFERROR(VLOOKUP($B198,'WSW2025'!$R$13:$U$334,4,FALSE()),0)</f>
        <v>480321.74451805698</v>
      </c>
      <c r="K198" s="35">
        <f>IFERROR(VLOOKUP(B198,'BESCHUT WERK 2025'!$K$13:$N$354,4,FALSE()),0)</f>
        <v>48533.087790021294</v>
      </c>
      <c r="L198" s="35">
        <f>IFERROR(VLOOKUP(B198,'SOCIALE INFRASTRUCTUUR 2025'!$K$13:$N$354,4,FALSE()),0)</f>
        <v>9054.1629567028358</v>
      </c>
      <c r="N198" s="34">
        <f t="shared" si="14"/>
        <v>544341.26976157736</v>
      </c>
      <c r="O198" s="35">
        <f>IFERROR(VLOOKUP($B198,'WSW2025'!$R$13:$V$334,5,FALSE()),0)</f>
        <v>482665.05242794467</v>
      </c>
      <c r="P198" s="35">
        <f>IFERROR(VLOOKUP(B198,'BESCHUT WERK 2025'!$K$13:$O$354,5,FALSE()),0)</f>
        <v>51933.706430111888</v>
      </c>
      <c r="Q198" s="35">
        <f>IFERROR(VLOOKUP(B198,'SOCIALE INFRASTRUCTUUR 2025'!$K$13:$O$354,5,FALSE()),0)</f>
        <v>9742.5109035208188</v>
      </c>
      <c r="S198" s="34">
        <f t="shared" si="15"/>
        <v>510610.46475978056</v>
      </c>
      <c r="T198" s="35">
        <f>IFERROR(VLOOKUP($B198,'WSW2025'!$R$13:$W$334,6,FALSE()),0)</f>
        <v>444882.61762705148</v>
      </c>
      <c r="U198" s="35">
        <f>IFERROR(VLOOKUP(B198,'BESCHUT WERK 2025'!$K$13:$P$354,6,FALSE()),0)</f>
        <v>55296.143165205744</v>
      </c>
      <c r="V198" s="35">
        <f>IFERROR(VLOOKUP(B198,'SOCIALE INFRASTRUCTUUR 2025'!$K$13:$P$354,6,FALSE()),0)</f>
        <v>10431.703967523354</v>
      </c>
      <c r="X198" s="34">
        <f t="shared" si="16"/>
        <v>507662.2252838405</v>
      </c>
      <c r="Y198" s="35">
        <f>IFERROR(VLOOKUP($B198,'WSW2025'!$R$13:$X$334,7,FALSE()),0)</f>
        <v>437842.59488198045</v>
      </c>
      <c r="Z198" s="35">
        <f>IFERROR(VLOOKUP(B198,'BESCHUT WERK 2025'!$K$13:$Q$354,7,FALSE()),0)</f>
        <v>58697.465694557366</v>
      </c>
      <c r="AA198" s="35">
        <f>IFERROR(VLOOKUP(B198,'SOCIALE INFRASTRUCTUUR 2025'!$K$13:$Q$354,7,FALSE()),0)</f>
        <v>11122.164707302718</v>
      </c>
      <c r="AC198" s="34">
        <f t="shared" si="17"/>
        <v>442136.96978928923</v>
      </c>
      <c r="AD198" s="35">
        <f>IFERROR(VLOOKUP($B198,'WSW2025'!$R$13:$Y$334,8,FALSE()),0)</f>
        <v>367647.70443050779</v>
      </c>
      <c r="AE198" s="35">
        <f>IFERROR(VLOOKUP(B198,'BESCHUT WERK 2025'!$K$13:$R$354,8,FALSE()),0)</f>
        <v>62616.636591596136</v>
      </c>
      <c r="AF198" s="35">
        <f>IFERROR(VLOOKUP(B198,'SOCIALE INFRASTRUCTUUR 2025'!$K$13:$R$354,8,FALSE()),0)</f>
        <v>11872.628767185306</v>
      </c>
    </row>
    <row r="199" spans="2:32">
      <c r="B199" s="32">
        <v>944</v>
      </c>
      <c r="C199" s="33" t="s">
        <v>210</v>
      </c>
      <c r="D199" s="34">
        <f t="shared" si="12"/>
        <v>695546.35473288386</v>
      </c>
      <c r="E199" s="35">
        <f>IFERROR(VLOOKUP($B199,'WSW2025'!$R$13:$T$334,3,FALSE()),0)</f>
        <v>642215.80051413167</v>
      </c>
      <c r="F199" s="35">
        <f>IFERROR(VLOOKUP(B199,'BESCHUT WERK 2025'!$K$13:$M$354,3,FALSE()),0)</f>
        <v>47951.986994207589</v>
      </c>
      <c r="G199" s="35">
        <f>IFERROR(VLOOKUP(B199,'SOCIALE INFRASTRUCTUUR 2025'!$K$13:$M$354,3,FALSE()),0)</f>
        <v>5378.5672245446176</v>
      </c>
      <c r="H199" s="31"/>
      <c r="I199" s="34">
        <f t="shared" si="13"/>
        <v>658993.14825947466</v>
      </c>
      <c r="J199" s="35">
        <f>IFERROR(VLOOKUP($B199,'WSW2025'!$R$13:$U$334,4,FALSE()),0)</f>
        <v>601606.20915326802</v>
      </c>
      <c r="K199" s="35">
        <f>IFERROR(VLOOKUP(B199,'BESCHUT WERK 2025'!$K$13:$N$354,4,FALSE()),0)</f>
        <v>51566.405776897664</v>
      </c>
      <c r="L199" s="35">
        <f>IFERROR(VLOOKUP(B199,'SOCIALE INFRASTRUCTUUR 2025'!$K$13:$N$354,4,FALSE()),0)</f>
        <v>5820.5333293089661</v>
      </c>
      <c r="N199" s="34">
        <f t="shared" si="14"/>
        <v>665569.60735300172</v>
      </c>
      <c r="O199" s="35">
        <f>IFERROR(VLOOKUP($B199,'WSW2025'!$R$13:$V$334,5,FALSE()),0)</f>
        <v>604127.00154731597</v>
      </c>
      <c r="P199" s="35">
        <f>IFERROR(VLOOKUP(B199,'BESCHUT WERK 2025'!$K$13:$O$354,5,FALSE()),0)</f>
        <v>55179.563081993801</v>
      </c>
      <c r="Q199" s="35">
        <f>IFERROR(VLOOKUP(B199,'SOCIALE INFRASTRUCTUUR 2025'!$K$13:$O$354,5,FALSE()),0)</f>
        <v>6263.042723691955</v>
      </c>
      <c r="S199" s="34">
        <f t="shared" si="15"/>
        <v>627335.05799480213</v>
      </c>
      <c r="T199" s="35">
        <f>IFERROR(VLOOKUP($B199,'WSW2025'!$R$13:$W$334,6,FALSE()),0)</f>
        <v>561876.81047407747</v>
      </c>
      <c r="U199" s="35">
        <f>IFERROR(VLOOKUP(B199,'BESCHUT WERK 2025'!$K$13:$P$354,6,FALSE()),0)</f>
        <v>58752.152113031159</v>
      </c>
      <c r="V199" s="35">
        <f>IFERROR(VLOOKUP(B199,'SOCIALE INFRASTRUCTUUR 2025'!$K$13:$P$354,6,FALSE()),0)</f>
        <v>6706.095407693585</v>
      </c>
      <c r="X199" s="34">
        <f t="shared" si="16"/>
        <v>581510.25491815386</v>
      </c>
      <c r="Y199" s="35">
        <f>IFERROR(VLOOKUP($B199,'WSW2025'!$R$13:$X$334,7,FALSE()),0)</f>
        <v>511994.23459156358</v>
      </c>
      <c r="Z199" s="35">
        <f>IFERROR(VLOOKUP(B199,'BESCHUT WERK 2025'!$K$13:$Q$354,7,FALSE()),0)</f>
        <v>62366.057300467182</v>
      </c>
      <c r="AA199" s="35">
        <f>IFERROR(VLOOKUP(B199,'SOCIALE INFRASTRUCTUUR 2025'!$K$13:$Q$354,7,FALSE()),0)</f>
        <v>7149.963026123176</v>
      </c>
      <c r="AC199" s="34">
        <f t="shared" si="17"/>
        <v>576219.13500231178</v>
      </c>
      <c r="AD199" s="35">
        <f>IFERROR(VLOOKUP($B199,'WSW2025'!$R$13:$Y$334,8,FALSE()),0)</f>
        <v>502056.55441626476</v>
      </c>
      <c r="AE199" s="35">
        <f>IFERROR(VLOOKUP(B199,'BESCHUT WERK 2025'!$K$13:$R$354,8,FALSE()),0)</f>
        <v>66530.176378570774</v>
      </c>
      <c r="AF199" s="35">
        <f>IFERROR(VLOOKUP(B199,'SOCIALE INFRASTRUCTUUR 2025'!$K$13:$R$354,8,FALSE()),0)</f>
        <v>7632.4042074762692</v>
      </c>
    </row>
    <row r="200" spans="2:32">
      <c r="B200" s="32">
        <v>1740</v>
      </c>
      <c r="C200" s="33" t="s">
        <v>211</v>
      </c>
      <c r="D200" s="34">
        <f t="shared" si="12"/>
        <v>1444454.5832331623</v>
      </c>
      <c r="E200" s="35">
        <f>IFERROR(VLOOKUP($B200,'WSW2025'!$R$13:$T$334,3,FALSE()),0)</f>
        <v>1265841.2893564017</v>
      </c>
      <c r="F200" s="35">
        <f>IFERROR(VLOOKUP(B200,'BESCHUT WERK 2025'!$K$13:$M$354,3,FALSE()),0)</f>
        <v>152318.07633454259</v>
      </c>
      <c r="G200" s="35">
        <f>IFERROR(VLOOKUP(B200,'SOCIALE INFRASTRUCTUUR 2025'!$K$13:$M$354,3,FALSE()),0)</f>
        <v>26295.217542218132</v>
      </c>
      <c r="H200" s="31"/>
      <c r="I200" s="34">
        <f t="shared" si="13"/>
        <v>1360421.1966544036</v>
      </c>
      <c r="J200" s="35">
        <f>IFERROR(VLOOKUP($B200,'WSW2025'!$R$13:$U$334,4,FALSE()),0)</f>
        <v>1168166.0846420147</v>
      </c>
      <c r="K200" s="35">
        <f>IFERROR(VLOOKUP(B200,'BESCHUT WERK 2025'!$K$13:$N$354,4,FALSE()),0)</f>
        <v>163799.17129132294</v>
      </c>
      <c r="L200" s="35">
        <f>IFERROR(VLOOKUP(B200,'SOCIALE INFRASTRUCTUUR 2025'!$K$13:$N$354,4,FALSE()),0)</f>
        <v>28455.940721066057</v>
      </c>
      <c r="N200" s="34">
        <f t="shared" si="14"/>
        <v>1383288.0644586231</v>
      </c>
      <c r="O200" s="35">
        <f>IFERROR(VLOOKUP($B200,'WSW2025'!$R$13:$V$334,5,FALSE()),0)</f>
        <v>1177392.4852745009</v>
      </c>
      <c r="P200" s="35">
        <f>IFERROR(VLOOKUP(B200,'BESCHUT WERK 2025'!$K$13:$O$354,5,FALSE()),0)</f>
        <v>175276.2592016281</v>
      </c>
      <c r="Q200" s="35">
        <f>IFERROR(VLOOKUP(B200,'SOCIALE INFRASTRUCTUUR 2025'!$K$13:$O$354,5,FALSE()),0)</f>
        <v>30619.319982494002</v>
      </c>
      <c r="S200" s="34">
        <f t="shared" si="15"/>
        <v>1364113.3177494572</v>
      </c>
      <c r="T200" s="35">
        <f>IFERROR(VLOOKUP($B200,'WSW2025'!$R$13:$W$334,6,FALSE()),0)</f>
        <v>1144703.4792403858</v>
      </c>
      <c r="U200" s="35">
        <f>IFERROR(VLOOKUP(B200,'BESCHUT WERK 2025'!$K$13:$P$354,6,FALSE()),0)</f>
        <v>186624.48318256956</v>
      </c>
      <c r="V200" s="35">
        <f>IFERROR(VLOOKUP(B200,'SOCIALE INFRASTRUCTUUR 2025'!$K$13:$P$354,6,FALSE()),0)</f>
        <v>32785.355326501973</v>
      </c>
      <c r="X200" s="34">
        <f t="shared" si="16"/>
        <v>1387105.6713256279</v>
      </c>
      <c r="Y200" s="35">
        <f>IFERROR(VLOOKUP($B200,'WSW2025'!$R$13:$X$334,7,FALSE()),0)</f>
        <v>1154046.3498121158</v>
      </c>
      <c r="Z200" s="35">
        <f>IFERROR(VLOOKUP(B200,'BESCHUT WERK 2025'!$K$13:$Q$354,7,FALSE()),0)</f>
        <v>198103.94671913213</v>
      </c>
      <c r="AA200" s="35">
        <f>IFERROR(VLOOKUP(B200,'SOCIALE INFRASTRUCTUUR 2025'!$K$13:$Q$354,7,FALSE()),0)</f>
        <v>34955.374794379975</v>
      </c>
      <c r="AC200" s="34">
        <f t="shared" si="17"/>
        <v>1374276.9413404423</v>
      </c>
      <c r="AD200" s="35">
        <f>IFERROR(VLOOKUP($B200,'WSW2025'!$R$13:$Y$334,8,FALSE()),0)</f>
        <v>1125631.8167183653</v>
      </c>
      <c r="AE200" s="35">
        <f>IFERROR(VLOOKUP(B200,'BESCHUT WERK 2025'!$K$13:$R$354,8,FALSE()),0)</f>
        <v>211331.14849663741</v>
      </c>
      <c r="AF200" s="35">
        <f>IFERROR(VLOOKUP(B200,'SOCIALE INFRASTRUCTUUR 2025'!$K$13:$R$354,8,FALSE()),0)</f>
        <v>37313.976125439542</v>
      </c>
    </row>
    <row r="201" spans="2:32">
      <c r="B201" s="32">
        <v>946</v>
      </c>
      <c r="C201" s="33" t="s">
        <v>212</v>
      </c>
      <c r="D201" s="34">
        <f t="shared" si="12"/>
        <v>2773905.7039833958</v>
      </c>
      <c r="E201" s="35">
        <f>IFERROR(VLOOKUP($B201,'WSW2025'!$R$13:$T$334,3,FALSE()),0)</f>
        <v>2693957.6002676925</v>
      </c>
      <c r="F201" s="35">
        <f>IFERROR(VLOOKUP(B201,'BESCHUT WERK 2025'!$K$13:$M$354,3,FALSE()),0)</f>
        <v>67696.922815351762</v>
      </c>
      <c r="G201" s="35">
        <f>IFERROR(VLOOKUP(B201,'SOCIALE INFRASTRUCTUUR 2025'!$K$13:$M$354,3,FALSE()),0)</f>
        <v>12251.18090035163</v>
      </c>
      <c r="H201" s="31"/>
      <c r="I201" s="34">
        <f t="shared" si="13"/>
        <v>2574757.3732676278</v>
      </c>
      <c r="J201" s="35">
        <f>IFERROR(VLOOKUP($B201,'WSW2025'!$R$13:$U$334,4,FALSE()),0)</f>
        <v>2488699.860110281</v>
      </c>
      <c r="K201" s="35">
        <f>IFERROR(VLOOKUP(B201,'BESCHUT WERK 2025'!$K$13:$N$354,4,FALSE()),0)</f>
        <v>72799.631685032015</v>
      </c>
      <c r="L201" s="35">
        <f>IFERROR(VLOOKUP(B201,'SOCIALE INFRASTRUCTUUR 2025'!$K$13:$N$354,4,FALSE()),0)</f>
        <v>13257.881472314866</v>
      </c>
      <c r="N201" s="34">
        <f t="shared" si="14"/>
        <v>2423285.3329638941</v>
      </c>
      <c r="O201" s="35">
        <f>IFERROR(VLOOKUP($B201,'WSW2025'!$R$13:$V$334,5,FALSE()),0)</f>
        <v>2331118.9537814283</v>
      </c>
      <c r="P201" s="35">
        <f>IFERROR(VLOOKUP(B201,'BESCHUT WERK 2025'!$K$13:$O$354,5,FALSE()),0)</f>
        <v>77900.559645167654</v>
      </c>
      <c r="Q201" s="35">
        <f>IFERROR(VLOOKUP(B201,'SOCIALE INFRASTRUCTUUR 2025'!$K$13:$O$354,5,FALSE()),0)</f>
        <v>14265.819537298341</v>
      </c>
      <c r="S201" s="34">
        <f t="shared" si="15"/>
        <v>2354339.4610338546</v>
      </c>
      <c r="T201" s="35">
        <f>IFERROR(VLOOKUP($B201,'WSW2025'!$R$13:$W$334,6,FALSE()),0)</f>
        <v>2256120.2511907443</v>
      </c>
      <c r="U201" s="35">
        <f>IFERROR(VLOOKUP(B201,'BESCHUT WERK 2025'!$K$13:$P$354,6,FALSE()),0)</f>
        <v>82944.214747808524</v>
      </c>
      <c r="V201" s="35">
        <f>IFERROR(VLOOKUP(B201,'SOCIALE INFRASTRUCTUUR 2025'!$K$13:$P$354,6,FALSE()),0)</f>
        <v>15274.995095302054</v>
      </c>
      <c r="X201" s="34">
        <f t="shared" si="16"/>
        <v>2118545.2108922168</v>
      </c>
      <c r="Y201" s="35">
        <f>IFERROR(VLOOKUP($B201,'WSW2025'!$R$13:$X$334,7,FALSE()),0)</f>
        <v>2014212.9854575447</v>
      </c>
      <c r="Z201" s="35">
        <f>IFERROR(VLOOKUP(B201,'BESCHUT WERK 2025'!$K$13:$Q$354,7,FALSE()),0)</f>
        <v>88046.198541835867</v>
      </c>
      <c r="AA201" s="35">
        <f>IFERROR(VLOOKUP(B201,'SOCIALE INFRASTRUCTUUR 2025'!$K$13:$Q$354,7,FALSE()),0)</f>
        <v>16286.026892836122</v>
      </c>
      <c r="AC201" s="34">
        <f t="shared" si="17"/>
        <v>1937949.1914112451</v>
      </c>
      <c r="AD201" s="35">
        <f>IFERROR(VLOOKUP($B201,'WSW2025'!$R$13:$Y$334,8,FALSE()),0)</f>
        <v>1826639.315829044</v>
      </c>
      <c r="AE201" s="35">
        <f>IFERROR(VLOOKUP(B201,'BESCHUT WERK 2025'!$K$13:$R$354,8,FALSE()),0)</f>
        <v>93924.954887394008</v>
      </c>
      <c r="AF201" s="35">
        <f>IFERROR(VLOOKUP(B201,'SOCIALE INFRASTRUCTUUR 2025'!$K$13:$R$354,8,FALSE()),0)</f>
        <v>17384.920694807057</v>
      </c>
    </row>
    <row r="202" spans="2:32">
      <c r="B202" s="32">
        <v>356</v>
      </c>
      <c r="C202" s="33" t="s">
        <v>213</v>
      </c>
      <c r="D202" s="34">
        <f t="shared" si="12"/>
        <v>3343376.9346540617</v>
      </c>
      <c r="E202" s="35">
        <f>IFERROR(VLOOKUP($B202,'WSW2025'!$R$13:$T$334,3,FALSE()),0)</f>
        <v>2818294.1874728715</v>
      </c>
      <c r="F202" s="35">
        <f>IFERROR(VLOOKUP(B202,'BESCHUT WERK 2025'!$K$13:$M$354,3,FALSE()),0)</f>
        <v>456954.22900362487</v>
      </c>
      <c r="G202" s="35">
        <f>IFERROR(VLOOKUP(B202,'SOCIALE INFRASTRUCTUUR 2025'!$K$13:$M$354,3,FALSE()),0)</f>
        <v>68128.518177565158</v>
      </c>
      <c r="H202" s="31"/>
      <c r="I202" s="34">
        <f t="shared" si="13"/>
        <v>3259855.6549561904</v>
      </c>
      <c r="J202" s="35">
        <f>IFERROR(VLOOKUP($B202,'WSW2025'!$R$13:$U$334,4,FALSE()),0)</f>
        <v>2694731.3855776447</v>
      </c>
      <c r="K202" s="35">
        <f>IFERROR(VLOOKUP(B202,'BESCHUT WERK 2025'!$K$13:$N$354,4,FALSE()),0)</f>
        <v>491397.51387396565</v>
      </c>
      <c r="L202" s="35">
        <f>IFERROR(VLOOKUP(B202,'SOCIALE INFRASTRUCTUUR 2025'!$K$13:$N$354,4,FALSE()),0)</f>
        <v>73726.755504580229</v>
      </c>
      <c r="N202" s="34">
        <f t="shared" si="14"/>
        <v>3201093.7570228376</v>
      </c>
      <c r="O202" s="35">
        <f>IFERROR(VLOOKUP($B202,'WSW2025'!$R$13:$V$334,5,FALSE()),0)</f>
        <v>2595933.1049178583</v>
      </c>
      <c r="P202" s="35">
        <f>IFERROR(VLOOKUP(B202,'BESCHUT WERK 2025'!$K$13:$O$354,5,FALSE()),0)</f>
        <v>525828.77760488098</v>
      </c>
      <c r="Q202" s="35">
        <f>IFERROR(VLOOKUP(B202,'SOCIALE INFRASTRUCTUUR 2025'!$K$13:$O$354,5,FALSE()),0)</f>
        <v>79331.874500098085</v>
      </c>
      <c r="S202" s="34">
        <f t="shared" si="15"/>
        <v>3220525.8447452085</v>
      </c>
      <c r="T202" s="35">
        <f>IFERROR(VLOOKUP($B202,'WSW2025'!$R$13:$W$334,6,FALSE()),0)</f>
        <v>2575708.5200333828</v>
      </c>
      <c r="U202" s="35">
        <f>IFERROR(VLOOKUP(B202,'BESCHUT WERK 2025'!$K$13:$P$354,6,FALSE()),0)</f>
        <v>559873.44954770687</v>
      </c>
      <c r="V202" s="35">
        <f>IFERROR(VLOOKUP(B202,'SOCIALE INFRASTRUCTUUR 2025'!$K$13:$P$354,6,FALSE()),0)</f>
        <v>84943.875164118741</v>
      </c>
      <c r="X202" s="34">
        <f t="shared" si="16"/>
        <v>3213232.8200939912</v>
      </c>
      <c r="Y202" s="35">
        <f>IFERROR(VLOOKUP($B202,'WSW2025'!$R$13:$X$334,7,FALSE()),0)</f>
        <v>2528354.7816057052</v>
      </c>
      <c r="Z202" s="35">
        <f>IFERROR(VLOOKUP(B202,'BESCHUT WERK 2025'!$K$13:$Q$354,7,FALSE()),0)</f>
        <v>594311.84015739255</v>
      </c>
      <c r="AA202" s="35">
        <f>IFERROR(VLOOKUP(B202,'SOCIALE INFRASTRUCTUUR 2025'!$K$13:$Q$354,7,FALSE()),0)</f>
        <v>90566.19833089356</v>
      </c>
      <c r="AC202" s="34">
        <f t="shared" si="17"/>
        <v>3233996.7180488938</v>
      </c>
      <c r="AD202" s="35">
        <f>IFERROR(VLOOKUP($B202,'WSW2025'!$R$13:$Y$334,8,FALSE()),0)</f>
        <v>2503326.1525976174</v>
      </c>
      <c r="AE202" s="35">
        <f>IFERROR(VLOOKUP(B202,'BESCHUT WERK 2025'!$K$13:$R$354,8,FALSE()),0)</f>
        <v>633993.4454899102</v>
      </c>
      <c r="AF202" s="35">
        <f>IFERROR(VLOOKUP(B202,'SOCIALE INFRASTRUCTUUR 2025'!$K$13:$R$354,8,FALSE()),0)</f>
        <v>96677.119961366072</v>
      </c>
    </row>
    <row r="203" spans="2:32">
      <c r="B203" s="32">
        <v>569</v>
      </c>
      <c r="C203" s="33" t="s">
        <v>214</v>
      </c>
      <c r="D203" s="34">
        <f t="shared" ref="D203:D266" si="18">SUM(E203:G203)</f>
        <v>152593.36296031318</v>
      </c>
      <c r="E203" s="35">
        <f>IFERROR(VLOOKUP($B203,'WSW2025'!$R$13:$T$334,3,FALSE()),0)</f>
        <v>0</v>
      </c>
      <c r="F203" s="35">
        <f>IFERROR(VLOOKUP(B203,'BESCHUT WERK 2025'!$K$13:$M$354,3,FALSE()),0)</f>
        <v>132573.14051339711</v>
      </c>
      <c r="G203" s="35">
        <f>IFERROR(VLOOKUP(B203,'SOCIALE INFRASTRUCTUUR 2025'!$K$13:$M$354,3,FALSE()),0)</f>
        <v>20020.222446916079</v>
      </c>
      <c r="H203" s="31"/>
      <c r="I203" s="34">
        <f t="shared" ref="I203:I266" si="19">SUM(J203:L203)</f>
        <v>164231.26388672643</v>
      </c>
      <c r="J203" s="35">
        <f>IFERROR(VLOOKUP($B203,'WSW2025'!$R$13:$U$334,4,FALSE()),0)</f>
        <v>0</v>
      </c>
      <c r="K203" s="35">
        <f>IFERROR(VLOOKUP(B203,'BESCHUT WERK 2025'!$K$13:$N$354,4,FALSE()),0)</f>
        <v>142565.9453831875</v>
      </c>
      <c r="L203" s="35">
        <f>IFERROR(VLOOKUP(B203,'SOCIALE INFRASTRUCTUUR 2025'!$K$13:$N$354,4,FALSE()),0)</f>
        <v>21665.318503538929</v>
      </c>
      <c r="N203" s="34">
        <f t="shared" ref="N203:N266" si="20">SUM(O203:Q203)</f>
        <v>175867.69944330663</v>
      </c>
      <c r="O203" s="35">
        <f>IFERROR(VLOOKUP($B203,'WSW2025'!$R$13:$V$334,5,FALSE()),0)</f>
        <v>0</v>
      </c>
      <c r="P203" s="35">
        <f>IFERROR(VLOOKUP(B203,'BESCHUT WERK 2025'!$K$13:$O$354,5,FALSE()),0)</f>
        <v>152555.26263845325</v>
      </c>
      <c r="Q203" s="35">
        <f>IFERROR(VLOOKUP(B203,'SOCIALE INFRASTRUCTUUR 2025'!$K$13:$O$354,5,FALSE()),0)</f>
        <v>23312.436804853387</v>
      </c>
      <c r="S203" s="34">
        <f t="shared" ref="S203:S266" si="21">SUM(T203:V203)</f>
        <v>187393.99789865108</v>
      </c>
      <c r="T203" s="35">
        <f>IFERROR(VLOOKUP($B203,'WSW2025'!$R$13:$W$334,6,FALSE()),0)</f>
        <v>0</v>
      </c>
      <c r="U203" s="35">
        <f>IFERROR(VLOOKUP(B203,'BESCHUT WERK 2025'!$K$13:$P$354,6,FALSE()),0)</f>
        <v>162432.42054779164</v>
      </c>
      <c r="V203" s="35">
        <f>IFERROR(VLOOKUP(B203,'SOCIALE INFRASTRUCTUUR 2025'!$K$13:$P$354,6,FALSE()),0)</f>
        <v>24961.577350859454</v>
      </c>
      <c r="X203" s="34">
        <f t="shared" ref="X203:X266" si="22">SUM(Y203:AA203)</f>
        <v>199037.55674166486</v>
      </c>
      <c r="Y203" s="35">
        <f>IFERROR(VLOOKUP($B203,'WSW2025'!$R$13:$X$334,7,FALSE()),0)</f>
        <v>0</v>
      </c>
      <c r="Z203" s="35">
        <f>IFERROR(VLOOKUP(B203,'BESCHUT WERK 2025'!$K$13:$Q$354,7,FALSE()),0)</f>
        <v>172423.80547776193</v>
      </c>
      <c r="AA203" s="35">
        <f>IFERROR(VLOOKUP(B203,'SOCIALE INFRASTRUCTUUR 2025'!$K$13:$Q$354,7,FALSE()),0)</f>
        <v>26613.751263902934</v>
      </c>
      <c r="AC203" s="34">
        <f t="shared" ref="AC203:AC266" si="23">SUM(AD203:AF203)</f>
        <v>212345.87453786371</v>
      </c>
      <c r="AD203" s="35">
        <f>IFERROR(VLOOKUP($B203,'WSW2025'!$R$13:$Y$334,8,FALSE()),0)</f>
        <v>0</v>
      </c>
      <c r="AE203" s="35">
        <f>IFERROR(VLOOKUP(B203,'BESCHUT WERK 2025'!$K$13:$R$354,8,FALSE()),0)</f>
        <v>183936.36998781314</v>
      </c>
      <c r="AF203" s="35">
        <f>IFERROR(VLOOKUP(B203,'SOCIALE INFRASTRUCTUUR 2025'!$K$13:$R$354,8,FALSE()),0)</f>
        <v>28409.504550050558</v>
      </c>
    </row>
    <row r="204" spans="2:32">
      <c r="B204" s="32">
        <v>267</v>
      </c>
      <c r="C204" s="33" t="s">
        <v>215</v>
      </c>
      <c r="D204" s="34">
        <f t="shared" si="18"/>
        <v>2382114.3004748486</v>
      </c>
      <c r="E204" s="35">
        <f>IFERROR(VLOOKUP($B204,'WSW2025'!$R$13:$T$334,3,FALSE()),0)</f>
        <v>2136293.8035226893</v>
      </c>
      <c r="F204" s="35">
        <f>IFERROR(VLOOKUP(B204,'BESCHUT WERK 2025'!$K$13:$M$354,3,FALSE()),0)</f>
        <v>203090.76844605483</v>
      </c>
      <c r="G204" s="35">
        <f>IFERROR(VLOOKUP(B204,'SOCIALE INFRASTRUCTUUR 2025'!$K$13:$M$354,3,FALSE()),0)</f>
        <v>42729.72850610446</v>
      </c>
      <c r="H204" s="31"/>
      <c r="I204" s="34">
        <f t="shared" si="19"/>
        <v>2360965.0061223009</v>
      </c>
      <c r="J204" s="35">
        <f>IFERROR(VLOOKUP($B204,'WSW2025'!$R$13:$U$334,4,FALSE()),0)</f>
        <v>2096325.2073954726</v>
      </c>
      <c r="K204" s="35">
        <f>IFERROR(VLOOKUP(B204,'BESCHUT WERK 2025'!$K$13:$N$354,4,FALSE()),0)</f>
        <v>218398.89505509622</v>
      </c>
      <c r="L204" s="35">
        <f>IFERROR(VLOOKUP(B204,'SOCIALE INFRASTRUCTUUR 2025'!$K$13:$N$354,4,FALSE()),0)</f>
        <v>46240.90367173234</v>
      </c>
      <c r="N204" s="34">
        <f t="shared" si="20"/>
        <v>2305077.437693927</v>
      </c>
      <c r="O204" s="35">
        <f>IFERROR(VLOOKUP($B204,'WSW2025'!$R$13:$V$334,5,FALSE()),0)</f>
        <v>2021619.3637868715</v>
      </c>
      <c r="P204" s="35">
        <f>IFERROR(VLOOKUP(B204,'BESCHUT WERK 2025'!$K$13:$O$354,5,FALSE()),0)</f>
        <v>233701.67893550251</v>
      </c>
      <c r="Q204" s="35">
        <f>IFERROR(VLOOKUP(B204,'SOCIALE INFRASTRUCTUUR 2025'!$K$13:$O$354,5,FALSE()),0)</f>
        <v>49756.394971552749</v>
      </c>
      <c r="S204" s="34">
        <f t="shared" si="21"/>
        <v>2260453.2201881791</v>
      </c>
      <c r="T204" s="35">
        <f>IFERROR(VLOOKUP($B204,'WSW2025'!$R$13:$W$334,6,FALSE()),0)</f>
        <v>1958344.3735391884</v>
      </c>
      <c r="U204" s="35">
        <f>IFERROR(VLOOKUP(B204,'BESCHUT WERK 2025'!$K$13:$P$354,6,FALSE()),0)</f>
        <v>248832.6442434249</v>
      </c>
      <c r="V204" s="35">
        <f>IFERROR(VLOOKUP(B204,'SOCIALE INFRASTRUCTUUR 2025'!$K$13:$P$354,6,FALSE()),0)</f>
        <v>53276.202405565702</v>
      </c>
      <c r="X204" s="34">
        <f t="shared" si="22"/>
        <v>2218077.7644647155</v>
      </c>
      <c r="Y204" s="35">
        <f>IFERROR(VLOOKUP($B204,'WSW2025'!$R$13:$X$334,7,FALSE()),0)</f>
        <v>1897136.6847983403</v>
      </c>
      <c r="Z204" s="35">
        <f>IFERROR(VLOOKUP(B204,'BESCHUT WERK 2025'!$K$13:$Q$354,7,FALSE()),0)</f>
        <v>264138.59562550765</v>
      </c>
      <c r="AA204" s="35">
        <f>IFERROR(VLOOKUP(B204,'SOCIALE INFRASTRUCTUUR 2025'!$K$13:$Q$354,7,FALSE()),0)</f>
        <v>56802.48404086745</v>
      </c>
      <c r="AC204" s="34">
        <f t="shared" si="23"/>
        <v>2174889.608535789</v>
      </c>
      <c r="AD204" s="35">
        <f>IFERROR(VLOOKUP($B204,'WSW2025'!$R$13:$Y$334,8,FALSE()),0)</f>
        <v>1832479.5326697687</v>
      </c>
      <c r="AE204" s="35">
        <f>IFERROR(VLOOKUP(B204,'BESCHUT WERK 2025'!$K$13:$R$354,8,FALSE()),0)</f>
        <v>281774.86466218124</v>
      </c>
      <c r="AF204" s="35">
        <f>IFERROR(VLOOKUP(B204,'SOCIALE INFRASTRUCTUUR 2025'!$K$13:$R$354,8,FALSE()),0)</f>
        <v>60635.211203839244</v>
      </c>
    </row>
    <row r="205" spans="2:32">
      <c r="B205" s="32">
        <v>268</v>
      </c>
      <c r="C205" s="33" t="s">
        <v>216</v>
      </c>
      <c r="D205" s="34">
        <f t="shared" si="18"/>
        <v>25250815.073172733</v>
      </c>
      <c r="E205" s="35">
        <f>IFERROR(VLOOKUP($B205,'WSW2025'!$R$13:$T$334,3,FALSE()),0)</f>
        <v>22513393.452927466</v>
      </c>
      <c r="F205" s="35">
        <f>IFERROR(VLOOKUP(B205,'BESCHUT WERK 2025'!$K$13:$M$354,3,FALSE()),0)</f>
        <v>2479399.7981122499</v>
      </c>
      <c r="G205" s="35">
        <f>IFERROR(VLOOKUP(B205,'SOCIALE INFRASTRUCTUUR 2025'!$K$13:$M$354,3,FALSE()),0)</f>
        <v>258021.8221330154</v>
      </c>
      <c r="H205" s="31"/>
      <c r="I205" s="34">
        <f t="shared" si="19"/>
        <v>24333731.699338365</v>
      </c>
      <c r="J205" s="35">
        <f>IFERROR(VLOOKUP($B205,'WSW2025'!$R$13:$U$334,4,FALSE()),0)</f>
        <v>21388221.270548616</v>
      </c>
      <c r="K205" s="35">
        <f>IFERROR(VLOOKUP(B205,'BESCHUT WERK 2025'!$K$13:$N$354,4,FALSE()),0)</f>
        <v>2666286.5104642883</v>
      </c>
      <c r="L205" s="35">
        <f>IFERROR(VLOOKUP(B205,'SOCIALE INFRASTRUCTUUR 2025'!$K$13:$N$354,4,FALSE()),0)</f>
        <v>279223.91832546069</v>
      </c>
      <c r="N205" s="34">
        <f t="shared" si="20"/>
        <v>23400537.214246105</v>
      </c>
      <c r="O205" s="35">
        <f>IFERROR(VLOOKUP($B205,'WSW2025'!$R$13:$V$334,5,FALSE()),0)</f>
        <v>20246977.139913619</v>
      </c>
      <c r="P205" s="35">
        <f>IFERROR(VLOOKUP(B205,'BESCHUT WERK 2025'!$K$13:$O$354,5,FALSE()),0)</f>
        <v>2853107.9970042622</v>
      </c>
      <c r="Q205" s="35">
        <f>IFERROR(VLOOKUP(B205,'SOCIALE INFRASTRUCTUUR 2025'!$K$13:$O$354,5,FALSE()),0)</f>
        <v>300452.0773282224</v>
      </c>
      <c r="S205" s="34">
        <f t="shared" si="21"/>
        <v>22098126.707236908</v>
      </c>
      <c r="T205" s="35">
        <f>IFERROR(VLOOKUP($B205,'WSW2025'!$R$13:$W$334,6,FALSE()),0)</f>
        <v>18738588.542957135</v>
      </c>
      <c r="U205" s="35">
        <f>IFERROR(VLOOKUP(B205,'BESCHUT WERK 2025'!$K$13:$P$354,6,FALSE()),0)</f>
        <v>3037831.8651384735</v>
      </c>
      <c r="V205" s="35">
        <f>IFERROR(VLOOKUP(B205,'SOCIALE INFRASTRUCTUUR 2025'!$K$13:$P$354,6,FALSE()),0)</f>
        <v>321706.29914130055</v>
      </c>
      <c r="X205" s="34">
        <f t="shared" si="22"/>
        <v>21228366.801363427</v>
      </c>
      <c r="Y205" s="35">
        <f>IFERROR(VLOOKUP($B205,'WSW2025'!$R$13:$X$334,7,FALSE()),0)</f>
        <v>17660675.164598845</v>
      </c>
      <c r="Z205" s="35">
        <f>IFERROR(VLOOKUP(B205,'BESCHUT WERK 2025'!$K$13:$Q$354,7,FALSE()),0)</f>
        <v>3224692.0215947302</v>
      </c>
      <c r="AA205" s="35">
        <f>IFERROR(VLOOKUP(B205,'SOCIALE INFRASTRUCTUUR 2025'!$K$13:$Q$354,7,FALSE()),0)</f>
        <v>342999.61516985344</v>
      </c>
      <c r="AC205" s="34">
        <f t="shared" si="23"/>
        <v>20100339.472649198</v>
      </c>
      <c r="AD205" s="35">
        <f>IFERROR(VLOOKUP($B205,'WSW2025'!$R$13:$Y$334,8,FALSE()),0)</f>
        <v>16294194.609167529</v>
      </c>
      <c r="AE205" s="35">
        <f>IFERROR(VLOOKUP(B205,'BESCHUT WERK 2025'!$K$13:$R$354,8,FALSE()),0)</f>
        <v>3440001.4727507913</v>
      </c>
      <c r="AF205" s="35">
        <f>IFERROR(VLOOKUP(B205,'SOCIALE INFRASTRUCTUUR 2025'!$K$13:$R$354,8,FALSE()),0)</f>
        <v>366143.39073087543</v>
      </c>
    </row>
    <row r="206" spans="2:32">
      <c r="B206" s="32">
        <v>1930</v>
      </c>
      <c r="C206" s="33" t="s">
        <v>217</v>
      </c>
      <c r="D206" s="34">
        <f t="shared" si="18"/>
        <v>10327355.509126978</v>
      </c>
      <c r="E206" s="35">
        <f>IFERROR(VLOOKUP($B206,'WSW2025'!$R$13:$T$334,3,FALSE()),0)</f>
        <v>9688888.4444776047</v>
      </c>
      <c r="F206" s="35">
        <f>IFERROR(VLOOKUP(B206,'BESCHUT WERK 2025'!$K$13:$M$354,3,FALSE()),0)</f>
        <v>552858.20299203915</v>
      </c>
      <c r="G206" s="35">
        <f>IFERROR(VLOOKUP(B206,'SOCIALE INFRASTRUCTUUR 2025'!$K$13:$M$354,3,FALSE()),0)</f>
        <v>85608.861657335161</v>
      </c>
      <c r="H206" s="31"/>
      <c r="I206" s="34">
        <f t="shared" si="19"/>
        <v>10003720.623905143</v>
      </c>
      <c r="J206" s="35">
        <f>IFERROR(VLOOKUP($B206,'WSW2025'!$R$13:$U$334,4,FALSE()),0)</f>
        <v>9316546.8096525464</v>
      </c>
      <c r="K206" s="35">
        <f>IFERROR(VLOOKUP(B206,'BESCHUT WERK 2025'!$K$13:$N$354,4,FALSE()),0)</f>
        <v>594530.32542776107</v>
      </c>
      <c r="L206" s="35">
        <f>IFERROR(VLOOKUP(B206,'SOCIALE INFRASTRUCTUUR 2025'!$K$13:$N$354,4,FALSE()),0)</f>
        <v>92643.488824834363</v>
      </c>
      <c r="N206" s="34">
        <f t="shared" si="20"/>
        <v>9691840.5088060796</v>
      </c>
      <c r="O206" s="35">
        <f>IFERROR(VLOOKUP($B206,'WSW2025'!$R$13:$V$334,5,FALSE()),0)</f>
        <v>8955965.8416851144</v>
      </c>
      <c r="P206" s="35">
        <f>IFERROR(VLOOKUP(B206,'BESCHUT WERK 2025'!$K$13:$O$354,5,FALSE()),0)</f>
        <v>636187.90376886923</v>
      </c>
      <c r="Q206" s="35">
        <f>IFERROR(VLOOKUP(B206,'SOCIALE INFRASTRUCTUUR 2025'!$K$13:$O$354,5,FALSE()),0)</f>
        <v>99686.763352096939</v>
      </c>
      <c r="S206" s="34">
        <f t="shared" si="21"/>
        <v>9523969.3030406199</v>
      </c>
      <c r="T206" s="35">
        <f>IFERROR(VLOOKUP($B206,'WSW2025'!$R$13:$W$334,6,FALSE()),0)</f>
        <v>8739852.8640277274</v>
      </c>
      <c r="U206" s="35">
        <f>IFERROR(VLOOKUP(B206,'BESCHUT WERK 2025'!$K$13:$P$354,6,FALSE()),0)</f>
        <v>677377.75377376983</v>
      </c>
      <c r="V206" s="35">
        <f>IFERROR(VLOOKUP(B206,'SOCIALE INFRASTRUCTUUR 2025'!$K$13:$P$354,6,FALSE()),0)</f>
        <v>106738.68523912287</v>
      </c>
      <c r="X206" s="34">
        <f t="shared" si="22"/>
        <v>9288658.0957339052</v>
      </c>
      <c r="Y206" s="35">
        <f>IFERROR(VLOOKUP($B206,'WSW2025'!$R$13:$X$334,7,FALSE()),0)</f>
        <v>8455810.562809784</v>
      </c>
      <c r="Z206" s="35">
        <f>IFERROR(VLOOKUP(B206,'BESCHUT WERK 2025'!$K$13:$Q$354,7,FALSE()),0)</f>
        <v>719043.95475832664</v>
      </c>
      <c r="AA206" s="35">
        <f>IFERROR(VLOOKUP(B206,'SOCIALE INFRASTRUCTUUR 2025'!$K$13:$Q$354,7,FALSE()),0)</f>
        <v>113803.57816579386</v>
      </c>
      <c r="AC206" s="34">
        <f t="shared" si="23"/>
        <v>8875491.1786978878</v>
      </c>
      <c r="AD206" s="35">
        <f>IFERROR(VLOOKUP($B206,'WSW2025'!$R$13:$Y$334,8,FALSE()),0)</f>
        <v>7986954.9468151741</v>
      </c>
      <c r="AE206" s="35">
        <f>IFERROR(VLOOKUP(B206,'BESCHUT WERK 2025'!$K$13:$R$354,8,FALSE()),0)</f>
        <v>767053.79824705096</v>
      </c>
      <c r="AF206" s="35">
        <f>IFERROR(VLOOKUP(B206,'SOCIALE INFRASTRUCTUUR 2025'!$K$13:$R$354,8,FALSE()),0)</f>
        <v>121482.43363566394</v>
      </c>
    </row>
    <row r="207" spans="2:32">
      <c r="B207" s="32">
        <v>1970</v>
      </c>
      <c r="C207" s="33" t="s">
        <v>218</v>
      </c>
      <c r="D207" s="34">
        <f t="shared" si="18"/>
        <v>11562405.24196697</v>
      </c>
      <c r="E207" s="35">
        <f>IFERROR(VLOOKUP($B207,'WSW2025'!$R$13:$T$334,3,FALSE()),0)</f>
        <v>11238393.530760437</v>
      </c>
      <c r="F207" s="35">
        <f>IFERROR(VLOOKUP(B207,'BESCHUT WERK 2025'!$K$13:$M$354,3,FALSE()),0)</f>
        <v>265146.28102679481</v>
      </c>
      <c r="G207" s="35">
        <f>IFERROR(VLOOKUP(B207,'SOCIALE INFRASTRUCTUUR 2025'!$K$13:$M$354,3,FALSE()),0)</f>
        <v>58865.430179738309</v>
      </c>
      <c r="H207" s="31"/>
      <c r="I207" s="34">
        <f t="shared" si="19"/>
        <v>11219150.706634331</v>
      </c>
      <c r="J207" s="35">
        <f>IFERROR(VLOOKUP($B207,'WSW2025'!$R$13:$U$334,4,FALSE()),0)</f>
        <v>10870316.312208297</v>
      </c>
      <c r="K207" s="35">
        <f>IFERROR(VLOOKUP(B207,'BESCHUT WERK 2025'!$K$13:$N$354,4,FALSE()),0)</f>
        <v>285131.890766375</v>
      </c>
      <c r="L207" s="35">
        <f>IFERROR(VLOOKUP(B207,'SOCIALE INFRASTRUCTUUR 2025'!$K$13:$N$354,4,FALSE()),0)</f>
        <v>63702.503659659233</v>
      </c>
      <c r="N207" s="34">
        <f t="shared" si="20"/>
        <v>11020916.819391115</v>
      </c>
      <c r="O207" s="35">
        <f>IFERROR(VLOOKUP($B207,'WSW2025'!$R$13:$V$334,5,FALSE()),0)</f>
        <v>10647260.770971579</v>
      </c>
      <c r="P207" s="35">
        <f>IFERROR(VLOOKUP(B207,'BESCHUT WERK 2025'!$K$13:$O$354,5,FALSE()),0)</f>
        <v>305110.52527690615</v>
      </c>
      <c r="Q207" s="35">
        <f>IFERROR(VLOOKUP(B207,'SOCIALE INFRASTRUCTUUR 2025'!$K$13:$O$354,5,FALSE()),0)</f>
        <v>68545.523142628605</v>
      </c>
      <c r="S207" s="34">
        <f t="shared" si="21"/>
        <v>10830658.474449655</v>
      </c>
      <c r="T207" s="35">
        <f>IFERROR(VLOOKUP($B207,'WSW2025'!$R$13:$W$334,6,FALSE()),0)</f>
        <v>10432399.144725425</v>
      </c>
      <c r="U207" s="35">
        <f>IFERROR(VLOOKUP(B207,'BESCHUT WERK 2025'!$K$13:$P$354,6,FALSE()),0)</f>
        <v>324864.84109558258</v>
      </c>
      <c r="V207" s="35">
        <f>IFERROR(VLOOKUP(B207,'SOCIALE INFRASTRUCTUUR 2025'!$K$13:$P$354,6,FALSE()),0)</f>
        <v>73394.488628646446</v>
      </c>
      <c r="X207" s="34">
        <f t="shared" si="22"/>
        <v>10443249.640061175</v>
      </c>
      <c r="Y207" s="35">
        <f>IFERROR(VLOOKUP($B207,'WSW2025'!$R$13:$X$334,7,FALSE()),0)</f>
        <v>10020149.655986413</v>
      </c>
      <c r="Z207" s="35">
        <f>IFERROR(VLOOKUP(B207,'BESCHUT WERK 2025'!$K$13:$Q$354,7,FALSE()),0)</f>
        <v>344847.61095552461</v>
      </c>
      <c r="AA207" s="35">
        <f>IFERROR(VLOOKUP(B207,'SOCIALE INFRASTRUCTUUR 2025'!$K$13:$Q$354,7,FALSE()),0)</f>
        <v>78252.373119236974</v>
      </c>
      <c r="AC207" s="34">
        <f t="shared" si="23"/>
        <v>10440470.860776238</v>
      </c>
      <c r="AD207" s="35">
        <f>IFERROR(VLOOKUP($B207,'WSW2025'!$R$13:$Y$334,8,FALSE()),0)</f>
        <v>9989065.6969743427</v>
      </c>
      <c r="AE207" s="35">
        <f>IFERROR(VLOOKUP(B207,'BESCHUT WERK 2025'!$K$13:$R$354,8,FALSE()),0)</f>
        <v>367872.73997562676</v>
      </c>
      <c r="AF207" s="35">
        <f>IFERROR(VLOOKUP(B207,'SOCIALE INFRASTRUCTUUR 2025'!$K$13:$R$354,8,FALSE()),0)</f>
        <v>83532.423826268045</v>
      </c>
    </row>
    <row r="208" spans="2:32">
      <c r="B208" s="32">
        <v>1695</v>
      </c>
      <c r="C208" s="33" t="s">
        <v>219</v>
      </c>
      <c r="D208" s="34">
        <f t="shared" si="18"/>
        <v>542578.80481648748</v>
      </c>
      <c r="E208" s="35">
        <f>IFERROR(VLOOKUP($B208,'WSW2025'!$R$13:$T$334,3,FALSE()),0)</f>
        <v>470082.9502170037</v>
      </c>
      <c r="F208" s="35">
        <f>IFERROR(VLOOKUP(B208,'BESCHUT WERK 2025'!$K$13:$M$354,3,FALSE()),0)</f>
        <v>64876.21769804549</v>
      </c>
      <c r="G208" s="35">
        <f>IFERROR(VLOOKUP(B208,'SOCIALE INFRASTRUCTUUR 2025'!$K$13:$M$354,3,FALSE()),0)</f>
        <v>7619.636901438208</v>
      </c>
      <c r="H208" s="31"/>
      <c r="I208" s="34">
        <f t="shared" si="19"/>
        <v>548103.14740718296</v>
      </c>
      <c r="J208" s="35">
        <f>IFERROR(VLOOKUP($B208,'WSW2025'!$R$13:$U$334,4,FALSE()),0)</f>
        <v>470091.07815917296</v>
      </c>
      <c r="K208" s="35">
        <f>IFERROR(VLOOKUP(B208,'BESCHUT WERK 2025'!$K$13:$N$354,4,FALSE()),0)</f>
        <v>69766.313698155631</v>
      </c>
      <c r="L208" s="35">
        <f>IFERROR(VLOOKUP(B208,'SOCIALE INFRASTRUCTUUR 2025'!$K$13:$N$354,4,FALSE()),0)</f>
        <v>8245.7555498543679</v>
      </c>
      <c r="N208" s="34">
        <f t="shared" si="20"/>
        <v>556976.50185121677</v>
      </c>
      <c r="O208" s="35">
        <f>IFERROR(VLOOKUP($B208,'WSW2025'!$R$13:$V$334,5,FALSE()),0)</f>
        <v>473449.15499936737</v>
      </c>
      <c r="P208" s="35">
        <f>IFERROR(VLOOKUP(B208,'BESCHUT WERK 2025'!$K$13:$O$354,5,FALSE()),0)</f>
        <v>74654.70299328574</v>
      </c>
      <c r="Q208" s="35">
        <f>IFERROR(VLOOKUP(B208,'SOCIALE INFRASTRUCTUUR 2025'!$K$13:$O$354,5,FALSE()),0)</f>
        <v>8872.6438585636024</v>
      </c>
      <c r="S208" s="34">
        <f t="shared" si="21"/>
        <v>563579.12861023238</v>
      </c>
      <c r="T208" s="35">
        <f>IFERROR(VLOOKUP($B208,'WSW2025'!$R$13:$W$334,6,FALSE()),0)</f>
        <v>474590.62098268326</v>
      </c>
      <c r="U208" s="35">
        <f>IFERROR(VLOOKUP(B208,'BESCHUT WERK 2025'!$K$13:$P$354,6,FALSE()),0)</f>
        <v>79488.205799983276</v>
      </c>
      <c r="V208" s="35">
        <f>IFERROR(VLOOKUP(B208,'SOCIALE INFRASTRUCTUUR 2025'!$K$13:$P$354,6,FALSE()),0)</f>
        <v>9500.3018275659106</v>
      </c>
      <c r="X208" s="34">
        <f t="shared" si="22"/>
        <v>571732.70315426379</v>
      </c>
      <c r="Y208" s="35">
        <f>IFERROR(VLOOKUP($B208,'WSW2025'!$R$13:$X$334,7,FALSE()),0)</f>
        <v>477225.98193132988</v>
      </c>
      <c r="Z208" s="35">
        <f>IFERROR(VLOOKUP(B208,'BESCHUT WERK 2025'!$K$13:$Q$354,7,FALSE()),0)</f>
        <v>84377.606935926058</v>
      </c>
      <c r="AA208" s="35">
        <f>IFERROR(VLOOKUP(B208,'SOCIALE INFRASTRUCTUUR 2025'!$K$13:$Q$354,7,FALSE()),0)</f>
        <v>10129.114287007833</v>
      </c>
      <c r="AC208" s="34">
        <f t="shared" si="23"/>
        <v>542709.59929183242</v>
      </c>
      <c r="AD208" s="35">
        <f>IFERROR(VLOOKUP($B208,'WSW2025'!$R$13:$Y$334,8,FALSE()),0)</f>
        <v>441885.61156415503</v>
      </c>
      <c r="AE208" s="35">
        <f>IFERROR(VLOOKUP(B208,'BESCHUT WERK 2025'!$K$13:$R$354,8,FALSE()),0)</f>
        <v>90011.41510041937</v>
      </c>
      <c r="AF208" s="35">
        <f>IFERROR(VLOOKUP(B208,'SOCIALE INFRASTRUCTUUR 2025'!$K$13:$R$354,8,FALSE()),0)</f>
        <v>10812.572627258047</v>
      </c>
    </row>
    <row r="209" spans="2:32">
      <c r="B209" s="32">
        <v>1699</v>
      </c>
      <c r="C209" s="33" t="s">
        <v>220</v>
      </c>
      <c r="D209" s="34">
        <f t="shared" si="18"/>
        <v>3491869.027805638</v>
      </c>
      <c r="E209" s="35">
        <f>IFERROR(VLOOKUP($B209,'WSW2025'!$R$13:$T$334,3,FALSE()),0)</f>
        <v>3314265.6001645788</v>
      </c>
      <c r="F209" s="35">
        <f>IFERROR(VLOOKUP(B209,'BESCHUT WERK 2025'!$K$13:$M$354,3,FALSE()),0)</f>
        <v>146676.66609992803</v>
      </c>
      <c r="G209" s="35">
        <f>IFERROR(VLOOKUP(B209,'SOCIALE INFRASTRUCTUUR 2025'!$K$13:$M$354,3,FALSE()),0)</f>
        <v>30926.761541131553</v>
      </c>
      <c r="H209" s="31"/>
      <c r="I209" s="34">
        <f t="shared" si="19"/>
        <v>3448546.7318986976</v>
      </c>
      <c r="J209" s="35">
        <f>IFERROR(VLOOKUP($B209,'WSW2025'!$R$13:$U$334,4,FALSE()),0)</f>
        <v>3257346.1299376022</v>
      </c>
      <c r="K209" s="35">
        <f>IFERROR(VLOOKUP(B209,'BESCHUT WERK 2025'!$K$13:$N$354,4,FALSE()),0)</f>
        <v>157732.53531756863</v>
      </c>
      <c r="L209" s="35">
        <f>IFERROR(VLOOKUP(B209,'SOCIALE INFRASTRUCTUUR 2025'!$K$13:$N$354,4,FALSE()),0)</f>
        <v>33468.066643526552</v>
      </c>
      <c r="N209" s="34">
        <f t="shared" si="20"/>
        <v>3234256.4947703546</v>
      </c>
      <c r="O209" s="35">
        <f>IFERROR(VLOOKUP($B209,'WSW2025'!$R$13:$V$334,5,FALSE()),0)</f>
        <v>3029459.4532112628</v>
      </c>
      <c r="P209" s="35">
        <f>IFERROR(VLOOKUP(B209,'BESCHUT WERK 2025'!$K$13:$O$354,5,FALSE()),0)</f>
        <v>168784.54589786264</v>
      </c>
      <c r="Q209" s="35">
        <f>IFERROR(VLOOKUP(B209,'SOCIALE INFRASTRUCTUUR 2025'!$K$13:$O$354,5,FALSE()),0)</f>
        <v>36012.495661228742</v>
      </c>
      <c r="S209" s="34">
        <f t="shared" si="21"/>
        <v>3181868.0660506259</v>
      </c>
      <c r="T209" s="35">
        <f>IFERROR(VLOOKUP($B209,'WSW2025'!$R$13:$W$334,6,FALSE()),0)</f>
        <v>2963595.5521694692</v>
      </c>
      <c r="U209" s="35">
        <f>IFERROR(VLOOKUP(B209,'BESCHUT WERK 2025'!$K$13:$P$354,6,FALSE()),0)</f>
        <v>179712.46528691836</v>
      </c>
      <c r="V209" s="35">
        <f>IFERROR(VLOOKUP(B209,'SOCIALE INFRASTRUCTUUR 2025'!$K$13:$P$354,6,FALSE()),0)</f>
        <v>38560.048594238113</v>
      </c>
      <c r="X209" s="34">
        <f t="shared" si="22"/>
        <v>3061728.4546535225</v>
      </c>
      <c r="Y209" s="35">
        <f>IFERROR(VLOOKUP($B209,'WSW2025'!$R$13:$X$334,7,FALSE()),0)</f>
        <v>2829849.4037460047</v>
      </c>
      <c r="Z209" s="35">
        <f>IFERROR(VLOOKUP(B209,'BESCHUT WERK 2025'!$K$13:$Q$354,7,FALSE()),0)</f>
        <v>190766.76350730949</v>
      </c>
      <c r="AA209" s="35">
        <f>IFERROR(VLOOKUP(B209,'SOCIALE INFRASTRUCTUUR 2025'!$K$13:$Q$354,7,FALSE()),0)</f>
        <v>41112.287400208261</v>
      </c>
      <c r="AC209" s="34">
        <f t="shared" si="23"/>
        <v>2847595.2269169157</v>
      </c>
      <c r="AD209" s="35">
        <f>IFERROR(VLOOKUP($B209,'WSW2025'!$R$13:$Y$334,8,FALSE()),0)</f>
        <v>2600204.8338012407</v>
      </c>
      <c r="AE209" s="35">
        <f>IFERROR(VLOOKUP(B209,'BESCHUT WERK 2025'!$K$13:$R$354,8,FALSE()),0)</f>
        <v>203504.06892268654</v>
      </c>
      <c r="AF209" s="35">
        <f>IFERROR(VLOOKUP(B209,'SOCIALE INFRASTRUCTUUR 2025'!$K$13:$R$354,8,FALSE()),0)</f>
        <v>43886.324192988548</v>
      </c>
    </row>
    <row r="210" spans="2:32">
      <c r="B210" s="32">
        <v>171</v>
      </c>
      <c r="C210" s="33" t="s">
        <v>221</v>
      </c>
      <c r="D210" s="34">
        <f t="shared" si="18"/>
        <v>6288603.8994695656</v>
      </c>
      <c r="E210" s="35">
        <f>IFERROR(VLOOKUP($B210,'WSW2025'!$R$13:$T$334,3,FALSE()),0)</f>
        <v>5995135.7643378396</v>
      </c>
      <c r="F210" s="35">
        <f>IFERROR(VLOOKUP(B210,'BESCHUT WERK 2025'!$K$13:$M$354,3,FALSE()),0)</f>
        <v>228477.11450181174</v>
      </c>
      <c r="G210" s="35">
        <f>IFERROR(VLOOKUP(B210,'SOCIALE INFRASTRUCTUUR 2025'!$K$13:$M$354,3,FALSE()),0)</f>
        <v>64991.020629914128</v>
      </c>
      <c r="H210" s="31"/>
      <c r="I210" s="34">
        <f t="shared" si="19"/>
        <v>5914420.0425076047</v>
      </c>
      <c r="J210" s="35">
        <f>IFERROR(VLOOKUP($B210,'WSW2025'!$R$13:$U$334,4,FALSE()),0)</f>
        <v>5598389.8411748046</v>
      </c>
      <c r="K210" s="35">
        <f>IFERROR(VLOOKUP(B210,'BESCHUT WERK 2025'!$K$13:$N$354,4,FALSE()),0)</f>
        <v>245698.75693698283</v>
      </c>
      <c r="L210" s="35">
        <f>IFERROR(VLOOKUP(B210,'SOCIALE INFRASTRUCTUUR 2025'!$K$13:$N$354,4,FALSE()),0)</f>
        <v>70331.444395816667</v>
      </c>
      <c r="N210" s="34">
        <f t="shared" si="20"/>
        <v>5543309.6402579825</v>
      </c>
      <c r="O210" s="35">
        <f>IFERROR(VLOOKUP($B210,'WSW2025'!$R$13:$V$334,5,FALSE()),0)</f>
        <v>5204716.8185442649</v>
      </c>
      <c r="P210" s="35">
        <f>IFERROR(VLOOKUP(B210,'BESCHUT WERK 2025'!$K$13:$O$354,5,FALSE()),0)</f>
        <v>262914.38880243967</v>
      </c>
      <c r="Q210" s="35">
        <f>IFERROR(VLOOKUP(B210,'SOCIALE INFRASTRUCTUUR 2025'!$K$13:$O$354,5,FALSE()),0)</f>
        <v>75678.432911277778</v>
      </c>
      <c r="S210" s="34">
        <f t="shared" si="21"/>
        <v>5396552.3356862832</v>
      </c>
      <c r="T210" s="35">
        <f>IFERROR(VLOOKUP($B210,'WSW2025'!$R$13:$W$334,6,FALSE()),0)</f>
        <v>5035583.624736133</v>
      </c>
      <c r="U210" s="35">
        <f>IFERROR(VLOOKUP(B210,'BESCHUT WERK 2025'!$K$13:$P$354,6,FALSE()),0)</f>
        <v>279936.72477385344</v>
      </c>
      <c r="V210" s="35">
        <f>IFERROR(VLOOKUP(B210,'SOCIALE INFRASTRUCTUUR 2025'!$K$13:$P$354,6,FALSE()),0)</f>
        <v>81031.986176297476</v>
      </c>
      <c r="X210" s="34">
        <f t="shared" si="22"/>
        <v>5334529.611926402</v>
      </c>
      <c r="Y210" s="35">
        <f>IFERROR(VLOOKUP($B210,'WSW2025'!$R$13:$X$334,7,FALSE()),0)</f>
        <v>4950978.3052820507</v>
      </c>
      <c r="Z210" s="35">
        <f>IFERROR(VLOOKUP(B210,'BESCHUT WERK 2025'!$K$13:$Q$354,7,FALSE()),0)</f>
        <v>297155.92007869534</v>
      </c>
      <c r="AA210" s="35">
        <f>IFERROR(VLOOKUP(B210,'SOCIALE INFRASTRUCTUUR 2025'!$K$13:$Q$354,7,FALSE()),0)</f>
        <v>86395.386565655033</v>
      </c>
      <c r="AC210" s="34">
        <f t="shared" si="23"/>
        <v>4894197.7252656147</v>
      </c>
      <c r="AD210" s="35">
        <f>IFERROR(VLOOKUP($B210,'WSW2025'!$R$13:$Y$334,8,FALSE()),0)</f>
        <v>4484976.1183469901</v>
      </c>
      <c r="AE210" s="35">
        <f>IFERROR(VLOOKUP(B210,'BESCHUT WERK 2025'!$K$13:$R$354,8,FALSE()),0)</f>
        <v>316996.72274495312</v>
      </c>
      <c r="AF210" s="35">
        <f>IFERROR(VLOOKUP(B210,'SOCIALE INFRASTRUCTUUR 2025'!$K$13:$R$354,8,FALSE()),0)</f>
        <v>92224.884173671569</v>
      </c>
    </row>
    <row r="211" spans="2:32">
      <c r="B211" s="32">
        <v>575</v>
      </c>
      <c r="C211" s="33" t="s">
        <v>222</v>
      </c>
      <c r="D211" s="34">
        <f t="shared" si="18"/>
        <v>2834328.115402054</v>
      </c>
      <c r="E211" s="35">
        <f>IFERROR(VLOOKUP($B211,'WSW2025'!$R$13:$T$334,3,FALSE()),0)</f>
        <v>2567621.3948880159</v>
      </c>
      <c r="F211" s="35">
        <f>IFERROR(VLOOKUP(B211,'BESCHUT WERK 2025'!$K$13:$M$354,3,FALSE()),0)</f>
        <v>231297.81961911899</v>
      </c>
      <c r="G211" s="35">
        <f>IFERROR(VLOOKUP(B211,'SOCIALE INFRASTRUCTUUR 2025'!$K$13:$M$354,3,FALSE()),0)</f>
        <v>35408.900894918734</v>
      </c>
      <c r="H211" s="31"/>
      <c r="I211" s="34">
        <f t="shared" si="19"/>
        <v>2812140.8256511306</v>
      </c>
      <c r="J211" s="35">
        <f>IFERROR(VLOOKUP($B211,'WSW2025'!$R$13:$U$334,4,FALSE()),0)</f>
        <v>2525090.2396426545</v>
      </c>
      <c r="K211" s="35">
        <f>IFERROR(VLOOKUP(B211,'BESCHUT WERK 2025'!$K$13:$N$354,4,FALSE()),0)</f>
        <v>248732.07492385842</v>
      </c>
      <c r="L211" s="35">
        <f>IFERROR(VLOOKUP(B211,'SOCIALE INFRASTRUCTUUR 2025'!$K$13:$N$354,4,FALSE()),0)</f>
        <v>38318.511084617363</v>
      </c>
      <c r="N211" s="34">
        <f t="shared" si="20"/>
        <v>2771327.8988244114</v>
      </c>
      <c r="O211" s="35">
        <f>IFERROR(VLOOKUP($B211,'WSW2025'!$R$13:$V$334,5,FALSE()),0)</f>
        <v>2463935.9554391159</v>
      </c>
      <c r="P211" s="35">
        <f>IFERROR(VLOOKUP(B211,'BESCHUT WERK 2025'!$K$13:$O$354,5,FALSE()),0)</f>
        <v>266160.24545432325</v>
      </c>
      <c r="Q211" s="35">
        <f>IFERROR(VLOOKUP(B211,'SOCIALE INFRASTRUCTUUR 2025'!$K$13:$O$354,5,FALSE()),0)</f>
        <v>41231.697930972041</v>
      </c>
      <c r="S211" s="34">
        <f t="shared" si="21"/>
        <v>2690077.9087592415</v>
      </c>
      <c r="T211" s="35">
        <f>IFERROR(VLOOKUP($B211,'WSW2025'!$R$13:$W$334,6,FALSE()),0)</f>
        <v>2362536.7136035794</v>
      </c>
      <c r="U211" s="35">
        <f>IFERROR(VLOOKUP(B211,'BESCHUT WERK 2025'!$K$13:$P$354,6,FALSE()),0)</f>
        <v>283392.73372167902</v>
      </c>
      <c r="V211" s="35">
        <f>IFERROR(VLOOKUP(B211,'SOCIALE INFRASTRUCTUUR 2025'!$K$13:$P$354,6,FALSE()),0)</f>
        <v>44148.461433982768</v>
      </c>
      <c r="X211" s="34">
        <f t="shared" si="22"/>
        <v>2573566.21884277</v>
      </c>
      <c r="Y211" s="35">
        <f>IFERROR(VLOOKUP($B211,'WSW2025'!$R$13:$X$334,7,FALSE()),0)</f>
        <v>2225671.1172361868</v>
      </c>
      <c r="Z211" s="35">
        <f>IFERROR(VLOOKUP(B211,'BESCHUT WERK 2025'!$K$13:$Q$354,7,FALSE()),0)</f>
        <v>300824.51168460574</v>
      </c>
      <c r="AA211" s="35">
        <f>IFERROR(VLOOKUP(B211,'SOCIALE INFRASTRUCTUUR 2025'!$K$13:$Q$354,7,FALSE()),0)</f>
        <v>47070.589921977575</v>
      </c>
      <c r="AC211" s="34">
        <f t="shared" si="23"/>
        <v>2379655.3997412533</v>
      </c>
      <c r="AD211" s="35">
        <f>IFERROR(VLOOKUP($B211,'WSW2025'!$R$13:$Y$334,8,FALSE()),0)</f>
        <v>2008498.4761767718</v>
      </c>
      <c r="AE211" s="35">
        <f>IFERROR(VLOOKUP(B211,'BESCHUT WERK 2025'!$K$13:$R$354,8,FALSE()),0)</f>
        <v>320910.26253192953</v>
      </c>
      <c r="AF211" s="35">
        <f>IFERROR(VLOOKUP(B211,'SOCIALE INFRASTRUCTUUR 2025'!$K$13:$R$354,8,FALSE()),0)</f>
        <v>50246.661032552103</v>
      </c>
    </row>
    <row r="212" spans="2:32">
      <c r="B212" s="32">
        <v>820</v>
      </c>
      <c r="C212" s="33" t="s">
        <v>223</v>
      </c>
      <c r="D212" s="34">
        <f t="shared" si="18"/>
        <v>1732036.8884091168</v>
      </c>
      <c r="E212" s="35">
        <f>IFERROR(VLOOKUP($B212,'WSW2025'!$R$13:$T$334,3,FALSE()),0)</f>
        <v>1561473.4622290819</v>
      </c>
      <c r="F212" s="35">
        <f>IFERROR(VLOOKUP(B212,'BESCHUT WERK 2025'!$K$13:$M$354,3,FALSE()),0)</f>
        <v>149497.37121723531</v>
      </c>
      <c r="G212" s="35">
        <f>IFERROR(VLOOKUP(B212,'SOCIALE INFRASTRUCTUUR 2025'!$K$13:$M$354,3,FALSE()),0)</f>
        <v>21066.05496279975</v>
      </c>
      <c r="H212" s="31"/>
      <c r="I212" s="34">
        <f t="shared" si="19"/>
        <v>1748846.4867967453</v>
      </c>
      <c r="J212" s="35">
        <f>IFERROR(VLOOKUP($B212,'WSW2025'!$R$13:$U$334,4,FALSE()),0)</f>
        <v>1565283.5446191728</v>
      </c>
      <c r="K212" s="35">
        <f>IFERROR(VLOOKUP(B212,'BESCHUT WERK 2025'!$K$13:$N$354,4,FALSE()),0)</f>
        <v>160765.85330444577</v>
      </c>
      <c r="L212" s="35">
        <f>IFERROR(VLOOKUP(B212,'SOCIALE INFRASTRUCTUUR 2025'!$K$13:$N$354,4,FALSE()),0)</f>
        <v>22797.088873126781</v>
      </c>
      <c r="N212" s="34">
        <f t="shared" si="20"/>
        <v>1747299.0664310593</v>
      </c>
      <c r="O212" s="35">
        <f>IFERROR(VLOOKUP($B212,'WSW2025'!$R$13:$V$334,5,FALSE()),0)</f>
        <v>1550738.4132135212</v>
      </c>
      <c r="P212" s="35">
        <f>IFERROR(VLOOKUP(B212,'BESCHUT WERK 2025'!$K$13:$O$354,5,FALSE()),0)</f>
        <v>172030.40254974455</v>
      </c>
      <c r="Q212" s="35">
        <f>IFERROR(VLOOKUP(B212,'SOCIALE INFRASTRUCTUUR 2025'!$K$13:$O$354,5,FALSE()),0)</f>
        <v>24530.250667793487</v>
      </c>
      <c r="S212" s="34">
        <f t="shared" si="21"/>
        <v>1729419.2413726517</v>
      </c>
      <c r="T212" s="35">
        <f>IFERROR(VLOOKUP($B212,'WSW2025'!$R$13:$W$334,6,FALSE()),0)</f>
        <v>1519985.2267911078</v>
      </c>
      <c r="U212" s="35">
        <f>IFERROR(VLOOKUP(B212,'BESCHUT WERK 2025'!$K$13:$P$354,6,FALSE()),0)</f>
        <v>183168.47423474395</v>
      </c>
      <c r="V212" s="35">
        <f>IFERROR(VLOOKUP(B212,'SOCIALE INFRASTRUCTUUR 2025'!$K$13:$P$354,6,FALSE()),0)</f>
        <v>26265.540346799869</v>
      </c>
      <c r="X212" s="34">
        <f t="shared" si="22"/>
        <v>1733014.8221552684</v>
      </c>
      <c r="Y212" s="35">
        <f>IFERROR(VLOOKUP($B212,'WSW2025'!$R$13:$X$334,7,FALSE()),0)</f>
        <v>1510575.4451897326</v>
      </c>
      <c r="Z212" s="35">
        <f>IFERROR(VLOOKUP(B212,'BESCHUT WERK 2025'!$K$13:$Q$354,7,FALSE()),0)</f>
        <v>194435.35511321988</v>
      </c>
      <c r="AA212" s="35">
        <f>IFERROR(VLOOKUP(B212,'SOCIALE INFRASTRUCTUUR 2025'!$K$13:$Q$354,7,FALSE()),0)</f>
        <v>28004.021852315771</v>
      </c>
      <c r="AC212" s="34">
        <f t="shared" si="23"/>
        <v>1699697.1405431468</v>
      </c>
      <c r="AD212" s="35">
        <f>IFERROR(VLOOKUP($B212,'WSW2025'!$R$13:$Y$334,8,FALSE()),0)</f>
        <v>1462385.9486875369</v>
      </c>
      <c r="AE212" s="35">
        <f>IFERROR(VLOOKUP(B212,'BESCHUT WERK 2025'!$K$13:$R$354,8,FALSE()),0)</f>
        <v>207417.60870966097</v>
      </c>
      <c r="AF212" s="35">
        <f>IFERROR(VLOOKUP(B212,'SOCIALE INFRASTRUCTUUR 2025'!$K$13:$R$354,8,FALSE()),0)</f>
        <v>29893.583145948716</v>
      </c>
    </row>
    <row r="213" spans="2:32">
      <c r="B213" s="32">
        <v>302</v>
      </c>
      <c r="C213" s="33" t="s">
        <v>224</v>
      </c>
      <c r="D213" s="34">
        <f t="shared" si="18"/>
        <v>4069197.1646520067</v>
      </c>
      <c r="E213" s="35">
        <f>IFERROR(VLOOKUP($B213,'WSW2025'!$R$13:$T$334,3,FALSE()),0)</f>
        <v>3811568.1612104857</v>
      </c>
      <c r="F213" s="35">
        <f>IFERROR(VLOOKUP(B213,'BESCHUT WERK 2025'!$K$13:$M$354,3,FALSE()),0)</f>
        <v>225656.40938450585</v>
      </c>
      <c r="G213" s="35">
        <f>IFERROR(VLOOKUP(B213,'SOCIALE INFRASTRUCTUUR 2025'!$K$13:$M$354,3,FALSE()),0)</f>
        <v>31972.594057015227</v>
      </c>
      <c r="H213" s="31"/>
      <c r="I213" s="34">
        <f t="shared" si="19"/>
        <v>3784522.0289749685</v>
      </c>
      <c r="J213" s="35">
        <f>IFERROR(VLOOKUP($B213,'WSW2025'!$R$13:$U$334,4,FALSE()),0)</f>
        <v>3507256.7530117468</v>
      </c>
      <c r="K213" s="35">
        <f>IFERROR(VLOOKUP(B213,'BESCHUT WERK 2025'!$K$13:$N$354,4,FALSE()),0)</f>
        <v>242665.43895010726</v>
      </c>
      <c r="L213" s="35">
        <f>IFERROR(VLOOKUP(B213,'SOCIALE INFRASTRUCTUUR 2025'!$K$13:$N$354,4,FALSE()),0)</f>
        <v>34599.837013114404</v>
      </c>
      <c r="N213" s="34">
        <f t="shared" si="20"/>
        <v>3681201.6021264698</v>
      </c>
      <c r="O213" s="35">
        <f>IFERROR(VLOOKUP($B213,'WSW2025'!$R$13:$V$334,5,FALSE()),0)</f>
        <v>3384302.7604517415</v>
      </c>
      <c r="P213" s="35">
        <f>IFERROR(VLOOKUP(B213,'BESCHUT WERK 2025'!$K$13:$O$354,5,FALSE()),0)</f>
        <v>259668.53215055942</v>
      </c>
      <c r="Q213" s="35">
        <f>IFERROR(VLOOKUP(B213,'SOCIALE INFRASTRUCTUUR 2025'!$K$13:$O$354,5,FALSE()),0)</f>
        <v>37230.309524168842</v>
      </c>
      <c r="S213" s="34">
        <f t="shared" si="21"/>
        <v>3578574.9093531594</v>
      </c>
      <c r="T213" s="35">
        <f>IFERROR(VLOOKUP($B213,'WSW2025'!$R$13:$W$334,6,FALSE()),0)</f>
        <v>3262230.1819369528</v>
      </c>
      <c r="U213" s="35">
        <f>IFERROR(VLOOKUP(B213,'BESCHUT WERK 2025'!$K$13:$P$354,6,FALSE()),0)</f>
        <v>276480.71582602785</v>
      </c>
      <c r="V213" s="35">
        <f>IFERROR(VLOOKUP(B213,'SOCIALE INFRASTRUCTUUR 2025'!$K$13:$P$354,6,FALSE()),0)</f>
        <v>39864.011590178532</v>
      </c>
      <c r="X213" s="34">
        <f t="shared" si="22"/>
        <v>3548492.9593822067</v>
      </c>
      <c r="Y213" s="35">
        <f>IFERROR(VLOOKUP($B213,'WSW2025'!$R$13:$X$334,7,FALSE()),0)</f>
        <v>3212503.0729207983</v>
      </c>
      <c r="Z213" s="35">
        <f>IFERROR(VLOOKUP(B213,'BESCHUT WERK 2025'!$K$13:$Q$354,7,FALSE()),0)</f>
        <v>293487.32847278687</v>
      </c>
      <c r="AA213" s="35">
        <f>IFERROR(VLOOKUP(B213,'SOCIALE INFRASTRUCTUUR 2025'!$K$13:$Q$354,7,FALSE()),0)</f>
        <v>42502.557988621098</v>
      </c>
      <c r="AC213" s="34">
        <f t="shared" si="23"/>
        <v>3342195.0626440747</v>
      </c>
      <c r="AD213" s="35">
        <f>IFERROR(VLOOKUP($B213,'WSW2025'!$R$13:$Y$334,8,FALSE()),0)</f>
        <v>2983741.4768972071</v>
      </c>
      <c r="AE213" s="35">
        <f>IFERROR(VLOOKUP(B213,'BESCHUT WERK 2025'!$K$13:$R$354,8,FALSE()),0)</f>
        <v>313083.18295798067</v>
      </c>
      <c r="AF213" s="35">
        <f>IFERROR(VLOOKUP(B213,'SOCIALE INFRASTRUCTUUR 2025'!$K$13:$R$354,8,FALSE()),0)</f>
        <v>45370.402788886706</v>
      </c>
    </row>
    <row r="214" spans="2:32">
      <c r="B214" s="32">
        <v>579</v>
      </c>
      <c r="C214" s="33" t="s">
        <v>225</v>
      </c>
      <c r="D214" s="34">
        <f t="shared" si="18"/>
        <v>828985.30476879969</v>
      </c>
      <c r="E214" s="35">
        <f>IFERROR(VLOOKUP($B214,'WSW2025'!$R$13:$T$334,3,FALSE()),0)</f>
        <v>718439.67555801338</v>
      </c>
      <c r="F214" s="35">
        <f>IFERROR(VLOOKUP(B214,'BESCHUT WERK 2025'!$K$13:$M$354,3,FALSE()),0)</f>
        <v>95903.973988414888</v>
      </c>
      <c r="G214" s="35">
        <f>IFERROR(VLOOKUP(B214,'SOCIALE INFRASTRUCTUUR 2025'!$K$13:$M$354,3,FALSE()),0)</f>
        <v>14641.655222371461</v>
      </c>
      <c r="H214" s="31"/>
      <c r="I214" s="34">
        <f t="shared" si="19"/>
        <v>798941.91917792207</v>
      </c>
      <c r="J214" s="35">
        <f>IFERROR(VLOOKUP($B214,'WSW2025'!$R$13:$U$334,4,FALSE()),0)</f>
        <v>679964.32244989695</v>
      </c>
      <c r="K214" s="35">
        <f>IFERROR(VLOOKUP(B214,'BESCHUT WERK 2025'!$K$13:$N$354,4,FALSE()),0)</f>
        <v>103132.81155379518</v>
      </c>
      <c r="L214" s="35">
        <f>IFERROR(VLOOKUP(B214,'SOCIALE INFRASTRUCTUUR 2025'!$K$13:$N$354,4,FALSE()),0)</f>
        <v>15844.785174229963</v>
      </c>
      <c r="N214" s="34">
        <f t="shared" si="20"/>
        <v>773971.31023808196</v>
      </c>
      <c r="O214" s="35">
        <f>IFERROR(VLOOKUP($B214,'WSW2025'!$R$13:$V$334,5,FALSE()),0)</f>
        <v>646562.78999293305</v>
      </c>
      <c r="P214" s="35">
        <f>IFERROR(VLOOKUP(B214,'BESCHUT WERK 2025'!$K$13:$O$354,5,FALSE()),0)</f>
        <v>110359.12616398741</v>
      </c>
      <c r="Q214" s="35">
        <f>IFERROR(VLOOKUP(B214,'SOCIALE INFRASTRUCTUUR 2025'!$K$13:$O$354,5,FALSE()),0)</f>
        <v>17049.394081161434</v>
      </c>
      <c r="S214" s="34">
        <f t="shared" si="21"/>
        <v>746709.61581660784</v>
      </c>
      <c r="T214" s="35">
        <f>IFERROR(VLOOKUP($B214,'WSW2025'!$R$13:$W$334,6,FALSE()),0)</f>
        <v>610949.82964737981</v>
      </c>
      <c r="U214" s="35">
        <f>IFERROR(VLOOKUP(B214,'BESCHUT WERK 2025'!$K$13:$P$354,6,FALSE()),0)</f>
        <v>117504.30422606214</v>
      </c>
      <c r="V214" s="35">
        <f>IFERROR(VLOOKUP(B214,'SOCIALE INFRASTRUCTUUR 2025'!$K$13:$P$354,6,FALSE()),0)</f>
        <v>18255.481943165869</v>
      </c>
      <c r="X214" s="34">
        <f t="shared" si="22"/>
        <v>759571.52843482245</v>
      </c>
      <c r="Y214" s="35">
        <f>IFERROR(VLOOKUP($B214,'WSW2025'!$R$13:$X$334,7,FALSE()),0)</f>
        <v>615375.6255961085</v>
      </c>
      <c r="Z214" s="35">
        <f>IFERROR(VLOOKUP(B214,'BESCHUT WERK 2025'!$K$13:$Q$354,7,FALSE()),0)</f>
        <v>124732.11460093419</v>
      </c>
      <c r="AA214" s="35">
        <f>IFERROR(VLOOKUP(B214,'SOCIALE INFRASTRUCTUUR 2025'!$K$13:$Q$354,7,FALSE()),0)</f>
        <v>19463.788237779758</v>
      </c>
      <c r="AC214" s="34">
        <f t="shared" si="23"/>
        <v>773310.0612769752</v>
      </c>
      <c r="AD214" s="35">
        <f>IFERROR(VLOOKUP($B214,'WSW2025'!$R$13:$Y$334,8,FALSE()),0)</f>
        <v>619472.60817725933</v>
      </c>
      <c r="AE214" s="35">
        <f>IFERROR(VLOOKUP(B214,'BESCHUT WERK 2025'!$K$13:$R$354,8,FALSE()),0)</f>
        <v>133060.35275714155</v>
      </c>
      <c r="AF214" s="35">
        <f>IFERROR(VLOOKUP(B214,'SOCIALE INFRASTRUCTUUR 2025'!$K$13:$R$354,8,FALSE()),0)</f>
        <v>20777.100342574289</v>
      </c>
    </row>
    <row r="215" spans="2:32">
      <c r="B215" s="32">
        <v>823</v>
      </c>
      <c r="C215" s="33" t="s">
        <v>226</v>
      </c>
      <c r="D215" s="34">
        <f t="shared" si="18"/>
        <v>2733712.7624162948</v>
      </c>
      <c r="E215" s="35">
        <f>IFERROR(VLOOKUP($B215,'WSW2025'!$R$13:$T$334,3,FALSE()),0)</f>
        <v>2624362.3703665184</v>
      </c>
      <c r="F215" s="35">
        <f>IFERROR(VLOOKUP(B215,'BESCHUT WERK 2025'!$K$13:$M$354,3,FALSE()),0)</f>
        <v>95903.973988414888</v>
      </c>
      <c r="G215" s="35">
        <f>IFERROR(VLOOKUP(B215,'SOCIALE INFRASTRUCTUUR 2025'!$K$13:$M$354,3,FALSE()),0)</f>
        <v>13446.418061361544</v>
      </c>
      <c r="H215" s="31"/>
      <c r="I215" s="34">
        <f t="shared" si="19"/>
        <v>2503655.3805335355</v>
      </c>
      <c r="J215" s="35">
        <f>IFERROR(VLOOKUP($B215,'WSW2025'!$R$13:$U$334,4,FALSE()),0)</f>
        <v>2385971.2356564677</v>
      </c>
      <c r="K215" s="35">
        <f>IFERROR(VLOOKUP(B215,'BESCHUT WERK 2025'!$K$13:$N$354,4,FALSE()),0)</f>
        <v>103132.81155379518</v>
      </c>
      <c r="L215" s="35">
        <f>IFERROR(VLOOKUP(B215,'SOCIALE INFRASTRUCTUUR 2025'!$K$13:$N$354,4,FALSE()),0)</f>
        <v>14551.333323272414</v>
      </c>
      <c r="N215" s="34">
        <f t="shared" si="20"/>
        <v>2308892.6320984773</v>
      </c>
      <c r="O215" s="35">
        <f>IFERROR(VLOOKUP($B215,'WSW2025'!$R$13:$V$334,5,FALSE()),0)</f>
        <v>2182875.8991252598</v>
      </c>
      <c r="P215" s="35">
        <f>IFERROR(VLOOKUP(B215,'BESCHUT WERK 2025'!$K$13:$O$354,5,FALSE()),0)</f>
        <v>110359.12616398741</v>
      </c>
      <c r="Q215" s="35">
        <f>IFERROR(VLOOKUP(B215,'SOCIALE INFRASTRUCTUUR 2025'!$K$13:$O$354,5,FALSE()),0)</f>
        <v>15657.606809229888</v>
      </c>
      <c r="S215" s="34">
        <f t="shared" si="21"/>
        <v>2189151.2957960693</v>
      </c>
      <c r="T215" s="35">
        <f>IFERROR(VLOOKUP($B215,'WSW2025'!$R$13:$W$334,6,FALSE()),0)</f>
        <v>2054881.7530507732</v>
      </c>
      <c r="U215" s="35">
        <f>IFERROR(VLOOKUP(B215,'BESCHUT WERK 2025'!$K$13:$P$354,6,FALSE()),0)</f>
        <v>117504.30422606214</v>
      </c>
      <c r="V215" s="35">
        <f>IFERROR(VLOOKUP(B215,'SOCIALE INFRASTRUCTUUR 2025'!$K$13:$P$354,6,FALSE()),0)</f>
        <v>16765.238519233961</v>
      </c>
      <c r="X215" s="34">
        <f t="shared" si="22"/>
        <v>2043142.4052664961</v>
      </c>
      <c r="Y215" s="35">
        <f>IFERROR(VLOOKUP($B215,'WSW2025'!$R$13:$X$334,7,FALSE()),0)</f>
        <v>1900535.383100254</v>
      </c>
      <c r="Z215" s="35">
        <f>IFERROR(VLOOKUP(B215,'BESCHUT WERK 2025'!$K$13:$Q$354,7,FALSE()),0)</f>
        <v>124732.11460093419</v>
      </c>
      <c r="AA215" s="35">
        <f>IFERROR(VLOOKUP(B215,'SOCIALE INFRASTRUCTUUR 2025'!$K$13:$Q$354,7,FALSE()),0)</f>
        <v>17874.907565307942</v>
      </c>
      <c r="AC215" s="34">
        <f t="shared" si="23"/>
        <v>1995988.6633184759</v>
      </c>
      <c r="AD215" s="35">
        <f>IFERROR(VLOOKUP($B215,'WSW2025'!$R$13:$Y$334,8,FALSE()),0)</f>
        <v>1843847.3000426439</v>
      </c>
      <c r="AE215" s="35">
        <f>IFERROR(VLOOKUP(B215,'BESCHUT WERK 2025'!$K$13:$R$354,8,FALSE()),0)</f>
        <v>133060.35275714155</v>
      </c>
      <c r="AF215" s="35">
        <f>IFERROR(VLOOKUP(B215,'SOCIALE INFRASTRUCTUUR 2025'!$K$13:$R$354,8,FALSE()),0)</f>
        <v>19081.010518690673</v>
      </c>
    </row>
    <row r="216" spans="2:32">
      <c r="B216" s="32">
        <v>824</v>
      </c>
      <c r="C216" s="33" t="s">
        <v>227</v>
      </c>
      <c r="D216" s="34">
        <f t="shared" si="18"/>
        <v>4591365.8662905199</v>
      </c>
      <c r="E216" s="35">
        <f>IFERROR(VLOOKUP($B216,'WSW2025'!$R$13:$T$334,3,FALSE()),0)</f>
        <v>4344165.975850977</v>
      </c>
      <c r="F216" s="35">
        <f>IFERROR(VLOOKUP(B216,'BESCHUT WERK 2025'!$K$13:$M$354,3,FALSE()),0)</f>
        <v>218215.3892850522</v>
      </c>
      <c r="G216" s="35">
        <f>IFERROR(VLOOKUP(B216,'SOCIALE INFRASTRUCTUUR 2025'!$K$13:$M$354,3,FALSE()),0)</f>
        <v>28984.501154490441</v>
      </c>
      <c r="H216" s="31"/>
      <c r="I216" s="34">
        <f t="shared" si="19"/>
        <v>4145123.427030338</v>
      </c>
      <c r="J216" s="35">
        <f>IFERROR(VLOOKUP($B216,'WSW2025'!$R$13:$U$334,4,FALSE()),0)</f>
        <v>3879093.6735438905</v>
      </c>
      <c r="K216" s="35">
        <f>IFERROR(VLOOKUP(B216,'BESCHUT WERK 2025'!$K$13:$N$354,4,FALSE()),0)</f>
        <v>234663.54610072682</v>
      </c>
      <c r="L216" s="35">
        <f>IFERROR(VLOOKUP(B216,'SOCIALE INFRASTRUCTUUR 2025'!$K$13:$N$354,4,FALSE()),0)</f>
        <v>31366.207385720536</v>
      </c>
      <c r="N216" s="34">
        <f t="shared" si="20"/>
        <v>4010868.2103138366</v>
      </c>
      <c r="O216" s="35">
        <f>IFERROR(VLOOKUP($B216,'WSW2025'!$R$13:$V$334,5,FALSE()),0)</f>
        <v>3726011.4066666029</v>
      </c>
      <c r="P216" s="35">
        <f>IFERROR(VLOOKUP(B216,'BESCHUT WERK 2025'!$K$13:$O$354,5,FALSE()),0)</f>
        <v>251105.96230289372</v>
      </c>
      <c r="Q216" s="35">
        <f>IFERROR(VLOOKUP(B216,'SOCIALE INFRASTRUCTUUR 2025'!$K$13:$O$354,5,FALSE()),0)</f>
        <v>33750.841344339977</v>
      </c>
      <c r="S216" s="34">
        <f t="shared" si="21"/>
        <v>3917829.1527492465</v>
      </c>
      <c r="T216" s="35">
        <f>IFERROR(VLOOKUP($B216,'WSW2025'!$R$13:$W$334,6,FALSE()),0)</f>
        <v>3614326.9854972325</v>
      </c>
      <c r="U216" s="35">
        <f>IFERROR(VLOOKUP(B216,'BESCHUT WERK 2025'!$K$13:$P$354,6,FALSE()),0)</f>
        <v>267363.7642216651</v>
      </c>
      <c r="V216" s="35">
        <f>IFERROR(VLOOKUP(B216,'SOCIALE INFRASTRUCTUUR 2025'!$K$13:$P$354,6,FALSE()),0)</f>
        <v>36138.40303034876</v>
      </c>
      <c r="X216" s="34">
        <f t="shared" si="22"/>
        <v>3898204.8699387647</v>
      </c>
      <c r="Y216" s="35">
        <f>IFERROR(VLOOKUP($B216,'WSW2025'!$R$13:$X$334,7,FALSE()),0)</f>
        <v>3575864.9298149273</v>
      </c>
      <c r="Z216" s="35">
        <f>IFERROR(VLOOKUP(B216,'BESCHUT WERK 2025'!$K$13:$Q$354,7,FALSE()),0)</f>
        <v>283809.58381639607</v>
      </c>
      <c r="AA216" s="35">
        <f>IFERROR(VLOOKUP(B216,'SOCIALE INFRASTRUCTUUR 2025'!$K$13:$Q$354,7,FALSE()),0)</f>
        <v>38530.356307441558</v>
      </c>
      <c r="AC216" s="34">
        <f t="shared" si="23"/>
        <v>3836974.7132554664</v>
      </c>
      <c r="AD216" s="35">
        <f>IFERROR(VLOOKUP($B216,'WSW2025'!$R$13:$Y$334,8,FALSE()),0)</f>
        <v>3493085.2700263476</v>
      </c>
      <c r="AE216" s="35">
        <f>IFERROR(VLOOKUP(B216,'BESCHUT WERK 2025'!$K$13:$R$354,8,FALSE()),0)</f>
        <v>302759.26499994087</v>
      </c>
      <c r="AF216" s="35">
        <f>IFERROR(VLOOKUP(B216,'SOCIALE INFRASTRUCTUUR 2025'!$K$13:$R$354,8,FALSE()),0)</f>
        <v>41130.178229177669</v>
      </c>
    </row>
    <row r="217" spans="2:32">
      <c r="B217" s="32">
        <v>1895</v>
      </c>
      <c r="C217" s="33" t="s">
        <v>228</v>
      </c>
      <c r="D217" s="34">
        <f t="shared" si="18"/>
        <v>13791786.364730243</v>
      </c>
      <c r="E217" s="35">
        <f>IFERROR(VLOOKUP($B217,'WSW2025'!$R$13:$T$334,3,FALSE()),0)</f>
        <v>13233584.196226917</v>
      </c>
      <c r="F217" s="35">
        <f>IFERROR(VLOOKUP(B217,'BESCHUT WERK 2025'!$K$13:$M$354,3,FALSE()),0)</f>
        <v>487981.98529399338</v>
      </c>
      <c r="G217" s="35">
        <f>IFERROR(VLOOKUP(B217,'SOCIALE INFRASTRUCTUUR 2025'!$K$13:$M$354,3,FALSE()),0)</f>
        <v>70220.183209332507</v>
      </c>
      <c r="H217" s="31"/>
      <c r="I217" s="34">
        <f t="shared" si="19"/>
        <v>12815702.410549946</v>
      </c>
      <c r="J217" s="35">
        <f>IFERROR(VLOOKUP($B217,'WSW2025'!$R$13:$U$334,4,FALSE()),0)</f>
        <v>12214948.102576585</v>
      </c>
      <c r="K217" s="35">
        <f>IFERROR(VLOOKUP(B217,'BESCHUT WERK 2025'!$K$13:$N$354,4,FALSE()),0)</f>
        <v>524764.01172960503</v>
      </c>
      <c r="L217" s="35">
        <f>IFERROR(VLOOKUP(B217,'SOCIALE INFRASTRUCTUUR 2025'!$K$13:$N$354,4,FALSE()),0)</f>
        <v>75990.296243755947</v>
      </c>
      <c r="N217" s="34">
        <f t="shared" si="20"/>
        <v>12527357.667026181</v>
      </c>
      <c r="O217" s="35">
        <f>IFERROR(VLOOKUP($B217,'WSW2025'!$R$13:$V$334,5,FALSE()),0)</f>
        <v>11884056.96402462</v>
      </c>
      <c r="P217" s="35">
        <f>IFERROR(VLOOKUP(B217,'BESCHUT WERK 2025'!$K$13:$O$354,5,FALSE()),0)</f>
        <v>561533.20077558199</v>
      </c>
      <c r="Q217" s="35">
        <f>IFERROR(VLOOKUP(B217,'SOCIALE INFRASTRUCTUUR 2025'!$K$13:$O$354,5,FALSE()),0)</f>
        <v>81767.5022259783</v>
      </c>
      <c r="S217" s="34">
        <f t="shared" si="21"/>
        <v>11900511.657805923</v>
      </c>
      <c r="T217" s="35">
        <f>IFERROR(VLOOKUP($B217,'WSW2025'!$R$13:$W$334,6,FALSE()),0)</f>
        <v>11215070.308676137</v>
      </c>
      <c r="U217" s="35">
        <f>IFERROR(VLOOKUP(B217,'BESCHUT WERK 2025'!$K$13:$P$354,6,FALSE()),0)</f>
        <v>597889.5479737866</v>
      </c>
      <c r="V217" s="35">
        <f>IFERROR(VLOOKUP(B217,'SOCIALE INFRASTRUCTUUR 2025'!$K$13:$P$354,6,FALSE()),0)</f>
        <v>87551.801155999579</v>
      </c>
      <c r="X217" s="34">
        <f t="shared" si="22"/>
        <v>11496912.15515543</v>
      </c>
      <c r="Y217" s="35">
        <f>IFERROR(VLOOKUP($B217,'WSW2025'!$R$13:$X$334,7,FALSE()),0)</f>
        <v>10768899.06782531</v>
      </c>
      <c r="Z217" s="35">
        <f>IFERROR(VLOOKUP(B217,'BESCHUT WERK 2025'!$K$13:$Q$354,7,FALSE()),0)</f>
        <v>634666.34782239923</v>
      </c>
      <c r="AA217" s="35">
        <f>IFERROR(VLOOKUP(B217,'SOCIALE INFRASTRUCTUUR 2025'!$K$13:$Q$354,7,FALSE()),0)</f>
        <v>93346.739507719234</v>
      </c>
      <c r="AC217" s="34">
        <f t="shared" si="23"/>
        <v>11024647.401944365</v>
      </c>
      <c r="AD217" s="35">
        <f>IFERROR(VLOOKUP($B217,'WSW2025'!$R$13:$Y$334,8,FALSE()),0)</f>
        <v>10247959.741644572</v>
      </c>
      <c r="AE217" s="35">
        <f>IFERROR(VLOOKUP(B217,'BESCHUT WERK 2025'!$K$13:$R$354,8,FALSE()),0)</f>
        <v>677042.38314663095</v>
      </c>
      <c r="AF217" s="35">
        <f>IFERROR(VLOOKUP(B217,'SOCIALE INFRASTRUCTUUR 2025'!$K$13:$R$354,8,FALSE()),0)</f>
        <v>99645.277153162402</v>
      </c>
    </row>
    <row r="218" spans="2:32">
      <c r="B218" s="32">
        <v>269</v>
      </c>
      <c r="C218" s="33" t="s">
        <v>229</v>
      </c>
      <c r="D218" s="34">
        <f t="shared" si="18"/>
        <v>2227240.8442077725</v>
      </c>
      <c r="E218" s="35">
        <f>IFERROR(VLOOKUP($B218,'WSW2025'!$R$13:$T$334,3,FALSE()),0)</f>
        <v>2038241.1577325445</v>
      </c>
      <c r="F218" s="35">
        <f>IFERROR(VLOOKUP(B218,'BESCHUT WERK 2025'!$K$13:$M$354,3,FALSE()),0)</f>
        <v>163600.89680376736</v>
      </c>
      <c r="G218" s="35">
        <f>IFERROR(VLOOKUP(B218,'SOCIALE INFRASTRUCTUUR 2025'!$K$13:$M$354,3,FALSE()),0)</f>
        <v>25398.789671460694</v>
      </c>
      <c r="H218" s="31"/>
      <c r="I218" s="34">
        <f t="shared" si="19"/>
        <v>2152317.3251648932</v>
      </c>
      <c r="J218" s="35">
        <f>IFERROR(VLOOKUP($B218,'WSW2025'!$R$13:$U$334,4,FALSE()),0)</f>
        <v>1948899.0300932182</v>
      </c>
      <c r="K218" s="35">
        <f>IFERROR(VLOOKUP(B218,'BESCHUT WERK 2025'!$K$13:$N$354,4,FALSE()),0)</f>
        <v>175932.44323882691</v>
      </c>
      <c r="L218" s="35">
        <f>IFERROR(VLOOKUP(B218,'SOCIALE INFRASTRUCTUUR 2025'!$K$13:$N$354,4,FALSE()),0)</f>
        <v>27485.851832847897</v>
      </c>
      <c r="N218" s="34">
        <f t="shared" si="20"/>
        <v>2051197.5952670481</v>
      </c>
      <c r="O218" s="35">
        <f>IFERROR(VLOOKUP($B218,'WSW2025'!$R$13:$V$334,5,FALSE()),0)</f>
        <v>1833362.429929347</v>
      </c>
      <c r="P218" s="35">
        <f>IFERROR(VLOOKUP(B218,'BESCHUT WERK 2025'!$K$13:$O$354,5,FALSE()),0)</f>
        <v>188259.68580915575</v>
      </c>
      <c r="Q218" s="35">
        <f>IFERROR(VLOOKUP(B218,'SOCIALE INFRASTRUCTUUR 2025'!$K$13:$O$354,5,FALSE()),0)</f>
        <v>29575.479528545344</v>
      </c>
      <c r="S218" s="34">
        <f t="shared" si="21"/>
        <v>1911887.7984819107</v>
      </c>
      <c r="T218" s="35">
        <f>IFERROR(VLOOKUP($B218,'WSW2025'!$R$13:$W$334,6,FALSE()),0)</f>
        <v>1679771.6067494876</v>
      </c>
      <c r="U218" s="35">
        <f>IFERROR(VLOOKUP(B218,'BESCHUT WERK 2025'!$K$13:$P$354,6,FALSE()),0)</f>
        <v>200448.51897387017</v>
      </c>
      <c r="V218" s="35">
        <f>IFERROR(VLOOKUP(B218,'SOCIALE INFRASTRUCTUUR 2025'!$K$13:$P$354,6,FALSE()),0)</f>
        <v>31667.672758553039</v>
      </c>
      <c r="X218" s="34">
        <f t="shared" si="22"/>
        <v>1885902.6149479675</v>
      </c>
      <c r="Y218" s="35">
        <f>IFERROR(VLOOKUP($B218,'WSW2025'!$R$13:$X$334,7,FALSE()),0)</f>
        <v>1639360.5875151714</v>
      </c>
      <c r="Z218" s="35">
        <f>IFERROR(VLOOKUP(B218,'BESCHUT WERK 2025'!$K$13:$Q$354,7,FALSE()),0)</f>
        <v>212778.31314276988</v>
      </c>
      <c r="AA218" s="35">
        <f>IFERROR(VLOOKUP(B218,'SOCIALE INFRASTRUCTUUR 2025'!$K$13:$Q$354,7,FALSE()),0)</f>
        <v>33763.71429002611</v>
      </c>
      <c r="AC218" s="34">
        <f t="shared" si="23"/>
        <v>1810769.0359606489</v>
      </c>
      <c r="AD218" s="35">
        <f>IFERROR(VLOOKUP($B218,'WSW2025'!$R$13:$Y$334,8,FALSE()),0)</f>
        <v>1547741.8195585869</v>
      </c>
      <c r="AE218" s="35">
        <f>IFERROR(VLOOKUP(B218,'BESCHUT WERK 2025'!$K$13:$R$354,8,FALSE()),0)</f>
        <v>226985.30764453512</v>
      </c>
      <c r="AF218" s="35">
        <f>IFERROR(VLOOKUP(B218,'SOCIALE INFRASTRUCTUUR 2025'!$K$13:$R$354,8,FALSE()),0)</f>
        <v>36041.908757526828</v>
      </c>
    </row>
    <row r="219" spans="2:32">
      <c r="B219" s="32">
        <v>173</v>
      </c>
      <c r="C219" s="33" t="s">
        <v>230</v>
      </c>
      <c r="D219" s="34">
        <f t="shared" si="18"/>
        <v>7384794.3649016181</v>
      </c>
      <c r="E219" s="35">
        <f>IFERROR(VLOOKUP($B219,'WSW2025'!$R$13:$T$334,3,FALSE()),0)</f>
        <v>7054352.7144302679</v>
      </c>
      <c r="F219" s="35">
        <f>IFERROR(VLOOKUP(B219,'BESCHUT WERK 2025'!$K$13:$M$354,3,FALSE()),0)</f>
        <v>287711.9219652458</v>
      </c>
      <c r="G219" s="35">
        <f>IFERROR(VLOOKUP(B219,'SOCIALE INFRASTRUCTUUR 2025'!$K$13:$M$354,3,FALSE()),0)</f>
        <v>42729.72850610446</v>
      </c>
      <c r="H219" s="31"/>
      <c r="I219" s="34">
        <f t="shared" si="19"/>
        <v>6672469.838164255</v>
      </c>
      <c r="J219" s="35">
        <f>IFERROR(VLOOKUP($B219,'WSW2025'!$R$13:$U$334,4,FALSE()),0)</f>
        <v>6316830.4998311363</v>
      </c>
      <c r="K219" s="35">
        <f>IFERROR(VLOOKUP(B219,'BESCHUT WERK 2025'!$K$13:$N$354,4,FALSE()),0)</f>
        <v>309398.43466138607</v>
      </c>
      <c r="L219" s="35">
        <f>IFERROR(VLOOKUP(B219,'SOCIALE INFRASTRUCTUUR 2025'!$K$13:$N$354,4,FALSE()),0)</f>
        <v>46240.90367173234</v>
      </c>
      <c r="N219" s="34">
        <f t="shared" si="20"/>
        <v>6470434.1248143949</v>
      </c>
      <c r="O219" s="35">
        <f>IFERROR(VLOOKUP($B219,'WSW2025'!$R$13:$V$334,5,FALSE()),0)</f>
        <v>6089600.3513508793</v>
      </c>
      <c r="P219" s="35">
        <f>IFERROR(VLOOKUP(B219,'BESCHUT WERK 2025'!$K$13:$O$354,5,FALSE()),0)</f>
        <v>331077.37849196314</v>
      </c>
      <c r="Q219" s="35">
        <f>IFERROR(VLOOKUP(B219,'SOCIALE INFRASTRUCTUUR 2025'!$K$13:$O$354,5,FALSE()),0)</f>
        <v>49756.394971552749</v>
      </c>
      <c r="S219" s="34">
        <f t="shared" si="21"/>
        <v>6065184.9472914608</v>
      </c>
      <c r="T219" s="35">
        <f>IFERROR(VLOOKUP($B219,'WSW2025'!$R$13:$W$334,6,FALSE()),0)</f>
        <v>5659395.8322077077</v>
      </c>
      <c r="U219" s="35">
        <f>IFERROR(VLOOKUP(B219,'BESCHUT WERK 2025'!$K$13:$P$354,6,FALSE()),0)</f>
        <v>352512.91267818725</v>
      </c>
      <c r="V219" s="35">
        <f>IFERROR(VLOOKUP(B219,'SOCIALE INFRASTRUCTUUR 2025'!$K$13:$P$354,6,FALSE()),0)</f>
        <v>53276.202405565702</v>
      </c>
      <c r="X219" s="34">
        <f t="shared" si="22"/>
        <v>5752973.4005072666</v>
      </c>
      <c r="Y219" s="35">
        <f>IFERROR(VLOOKUP($B219,'WSW2025'!$R$13:$X$334,7,FALSE()),0)</f>
        <v>5321974.572663595</v>
      </c>
      <c r="Z219" s="35">
        <f>IFERROR(VLOOKUP(B219,'BESCHUT WERK 2025'!$K$13:$Q$354,7,FALSE()),0)</f>
        <v>374196.34380280389</v>
      </c>
      <c r="AA219" s="35">
        <f>IFERROR(VLOOKUP(B219,'SOCIALE INFRASTRUCTUUR 2025'!$K$13:$Q$354,7,FALSE()),0)</f>
        <v>56802.48404086745</v>
      </c>
      <c r="AC219" s="34">
        <f t="shared" si="23"/>
        <v>5416235.5341622038</v>
      </c>
      <c r="AD219" s="35">
        <f>IFERROR(VLOOKUP($B219,'WSW2025'!$R$13:$Y$334,8,FALSE()),0)</f>
        <v>4956419.2646869402</v>
      </c>
      <c r="AE219" s="35">
        <f>IFERROR(VLOOKUP(B219,'BESCHUT WERK 2025'!$K$13:$R$354,8,FALSE()),0)</f>
        <v>399181.05827142415</v>
      </c>
      <c r="AF219" s="35">
        <f>IFERROR(VLOOKUP(B219,'SOCIALE INFRASTRUCTUUR 2025'!$K$13:$R$354,8,FALSE()),0)</f>
        <v>60635.211203839244</v>
      </c>
    </row>
    <row r="220" spans="2:32">
      <c r="B220" s="32">
        <v>1773</v>
      </c>
      <c r="C220" s="33" t="s">
        <v>231</v>
      </c>
      <c r="D220" s="34">
        <f t="shared" si="18"/>
        <v>2236145.4699962032</v>
      </c>
      <c r="E220" s="35">
        <f>IFERROR(VLOOKUP($B220,'WSW2025'!$R$13:$T$334,3,FALSE()),0)</f>
        <v>2106416.557264593</v>
      </c>
      <c r="F220" s="35">
        <f>IFERROR(VLOOKUP(B220,'BESCHUT WERK 2025'!$K$13:$M$354,3,FALSE()),0)</f>
        <v>110007.49957494652</v>
      </c>
      <c r="G220" s="35">
        <f>IFERROR(VLOOKUP(B220,'SOCIALE INFRASTRUCTUUR 2025'!$K$13:$M$354,3,FALSE()),0)</f>
        <v>19721.413156663599</v>
      </c>
      <c r="H220" s="31"/>
      <c r="I220" s="34">
        <f t="shared" si="19"/>
        <v>2065033.7069799164</v>
      </c>
      <c r="J220" s="35">
        <f>IFERROR(VLOOKUP($B220,'WSW2025'!$R$13:$U$334,4,FALSE()),0)</f>
        <v>1925392.3499509399</v>
      </c>
      <c r="K220" s="35">
        <f>IFERROR(VLOOKUP(B220,'BESCHUT WERK 2025'!$K$13:$N$354,4,FALSE()),0)</f>
        <v>118299.40148817694</v>
      </c>
      <c r="L220" s="35">
        <f>IFERROR(VLOOKUP(B220,'SOCIALE INFRASTRUCTUUR 2025'!$K$13:$N$354,4,FALSE()),0)</f>
        <v>21341.955540799539</v>
      </c>
      <c r="N220" s="34">
        <f t="shared" si="20"/>
        <v>2050101.0670103061</v>
      </c>
      <c r="O220" s="35">
        <f>IFERROR(VLOOKUP($B220,'WSW2025'!$R$13:$V$334,5,FALSE()),0)</f>
        <v>1900548.1676000382</v>
      </c>
      <c r="P220" s="35">
        <f>IFERROR(VLOOKUP(B220,'BESCHUT WERK 2025'!$K$13:$O$354,5,FALSE()),0)</f>
        <v>126588.4094233973</v>
      </c>
      <c r="Q220" s="35">
        <f>IFERROR(VLOOKUP(B220,'SOCIALE INFRASTRUCTUUR 2025'!$K$13:$O$354,5,FALSE()),0)</f>
        <v>22964.4899868705</v>
      </c>
      <c r="S220" s="34">
        <f t="shared" si="21"/>
        <v>1936823.1193796338</v>
      </c>
      <c r="T220" s="35">
        <f>IFERROR(VLOOKUP($B220,'WSW2025'!$R$13:$W$334,6,FALSE()),0)</f>
        <v>1777449.7539195686</v>
      </c>
      <c r="U220" s="35">
        <f>IFERROR(VLOOKUP(B220,'BESCHUT WERK 2025'!$K$13:$P$354,6,FALSE()),0)</f>
        <v>134784.34896518869</v>
      </c>
      <c r="V220" s="35">
        <f>IFERROR(VLOOKUP(B220,'SOCIALE INFRASTRUCTUUR 2025'!$K$13:$P$354,6,FALSE()),0)</f>
        <v>24589.016494876476</v>
      </c>
      <c r="X220" s="34">
        <f t="shared" si="22"/>
        <v>1879430.05548013</v>
      </c>
      <c r="Y220" s="35">
        <f>IFERROR(VLOOKUP($B220,'WSW2025'!$R$13:$X$334,7,FALSE()),0)</f>
        <v>1710138.4517538617</v>
      </c>
      <c r="Z220" s="35">
        <f>IFERROR(VLOOKUP(B220,'BESCHUT WERK 2025'!$K$13:$Q$354,7,FALSE()),0)</f>
        <v>143075.07263048325</v>
      </c>
      <c r="AA220" s="35">
        <f>IFERROR(VLOOKUP(B220,'SOCIALE INFRASTRUCTUUR 2025'!$K$13:$Q$354,7,FALSE()),0)</f>
        <v>26216.531095784976</v>
      </c>
      <c r="AC220" s="34">
        <f t="shared" si="23"/>
        <v>1847022.0723399813</v>
      </c>
      <c r="AD220" s="35">
        <f>IFERROR(VLOOKUP($B220,'WSW2025'!$R$13:$Y$334,8,FALSE()),0)</f>
        <v>1666408.5385538866</v>
      </c>
      <c r="AE220" s="35">
        <f>IFERROR(VLOOKUP(B220,'BESCHUT WERK 2025'!$K$13:$R$354,8,FALSE()),0)</f>
        <v>152628.05169201511</v>
      </c>
      <c r="AF220" s="35">
        <f>IFERROR(VLOOKUP(B220,'SOCIALE INFRASTRUCTUUR 2025'!$K$13:$R$354,8,FALSE()),0)</f>
        <v>27985.482094079653</v>
      </c>
    </row>
    <row r="221" spans="2:32">
      <c r="B221" s="32">
        <v>175</v>
      </c>
      <c r="C221" s="33" t="s">
        <v>232</v>
      </c>
      <c r="D221" s="34">
        <f t="shared" si="18"/>
        <v>3095845.8419948062</v>
      </c>
      <c r="E221" s="35">
        <f>IFERROR(VLOOKUP($B221,'WSW2025'!$R$13:$T$334,3,FALSE()),0)</f>
        <v>2940132.9646269339</v>
      </c>
      <c r="F221" s="35">
        <f>IFERROR(VLOOKUP(B221,'BESCHUT WERK 2025'!$K$13:$M$354,3,FALSE()),0)</f>
        <v>135393.84563070352</v>
      </c>
      <c r="G221" s="35">
        <f>IFERROR(VLOOKUP(B221,'SOCIALE INFRASTRUCTUUR 2025'!$K$13:$M$354,3,FALSE()),0)</f>
        <v>20319.031737168552</v>
      </c>
      <c r="H221" s="31"/>
      <c r="I221" s="34">
        <f t="shared" si="19"/>
        <v>2988277.6446667579</v>
      </c>
      <c r="J221" s="35">
        <f>IFERROR(VLOOKUP($B221,'WSW2025'!$R$13:$U$334,4,FALSE()),0)</f>
        <v>2820689.6998304157</v>
      </c>
      <c r="K221" s="35">
        <f>IFERROR(VLOOKUP(B221,'BESCHUT WERK 2025'!$K$13:$N$354,4,FALSE()),0)</f>
        <v>145599.26337006388</v>
      </c>
      <c r="L221" s="35">
        <f>IFERROR(VLOOKUP(B221,'SOCIALE INFRASTRUCTUUR 2025'!$K$13:$N$354,4,FALSE()),0)</f>
        <v>21988.681466278314</v>
      </c>
      <c r="N221" s="34">
        <f t="shared" si="20"/>
        <v>2897186.095585044</v>
      </c>
      <c r="O221" s="35">
        <f>IFERROR(VLOOKUP($B221,'WSW2025'!$R$13:$V$334,5,FALSE()),0)</f>
        <v>2717724.5926718726</v>
      </c>
      <c r="P221" s="35">
        <f>IFERROR(VLOOKUP(B221,'BESCHUT WERK 2025'!$K$13:$O$354,5,FALSE()),0)</f>
        <v>155801.11929033516</v>
      </c>
      <c r="Q221" s="35">
        <f>IFERROR(VLOOKUP(B221,'SOCIALE INFRASTRUCTUUR 2025'!$K$13:$O$354,5,FALSE()),0)</f>
        <v>23660.383622836271</v>
      </c>
      <c r="S221" s="34">
        <f t="shared" si="21"/>
        <v>2791835.4906486152</v>
      </c>
      <c r="T221" s="35">
        <f>IFERROR(VLOOKUP($B221,'WSW2025'!$R$13:$W$334,6,FALSE()),0)</f>
        <v>2600612.9229461555</v>
      </c>
      <c r="U221" s="35">
        <f>IFERROR(VLOOKUP(B221,'BESCHUT WERK 2025'!$K$13:$P$354,6,FALSE()),0)</f>
        <v>165888.42949561705</v>
      </c>
      <c r="V221" s="35">
        <f>IFERROR(VLOOKUP(B221,'SOCIALE INFRASTRUCTUUR 2025'!$K$13:$P$354,6,FALSE()),0)</f>
        <v>25334.138206842428</v>
      </c>
      <c r="X221" s="34">
        <f t="shared" si="22"/>
        <v>2602249.2665282306</v>
      </c>
      <c r="Y221" s="35">
        <f>IFERROR(VLOOKUP($B221,'WSW2025'!$R$13:$X$334,7,FALSE()),0)</f>
        <v>2399145.898012538</v>
      </c>
      <c r="Z221" s="35">
        <f>IFERROR(VLOOKUP(B221,'BESCHUT WERK 2025'!$K$13:$Q$354,7,FALSE()),0)</f>
        <v>176092.39708367173</v>
      </c>
      <c r="AA221" s="35">
        <f>IFERROR(VLOOKUP(B221,'SOCIALE INFRASTRUCTUUR 2025'!$K$13:$Q$354,7,FALSE()),0)</f>
        <v>27010.971432020884</v>
      </c>
      <c r="AC221" s="34">
        <f t="shared" si="23"/>
        <v>2523023.9953743117</v>
      </c>
      <c r="AD221" s="35">
        <f>IFERROR(VLOOKUP($B221,'WSW2025'!$R$13:$Y$334,8,FALSE()),0)</f>
        <v>2306340.5585935023</v>
      </c>
      <c r="AE221" s="35">
        <f>IFERROR(VLOOKUP(B221,'BESCHUT WERK 2025'!$K$13:$R$354,8,FALSE()),0)</f>
        <v>187849.90977478802</v>
      </c>
      <c r="AF221" s="35">
        <f>IFERROR(VLOOKUP(B221,'SOCIALE INFRASTRUCTUUR 2025'!$K$13:$R$354,8,FALSE()),0)</f>
        <v>28833.527006021457</v>
      </c>
    </row>
    <row r="222" spans="2:32">
      <c r="B222" s="32">
        <v>1586</v>
      </c>
      <c r="C222" s="33" t="s">
        <v>233</v>
      </c>
      <c r="D222" s="34">
        <f t="shared" si="18"/>
        <v>6740055.9346729806</v>
      </c>
      <c r="E222" s="35">
        <f>IFERROR(VLOOKUP($B222,'WSW2025'!$R$13:$T$334,3,FALSE()),0)</f>
        <v>6538859.016717677</v>
      </c>
      <c r="F222" s="35">
        <f>IFERROR(VLOOKUP(B222,'BESCHUT WERK 2025'!$K$13:$M$354,3,FALSE()),0)</f>
        <v>172063.01215568633</v>
      </c>
      <c r="G222" s="35">
        <f>IFERROR(VLOOKUP(B222,'SOCIALE INFRASTRUCTUUR 2025'!$K$13:$M$354,3,FALSE()),0)</f>
        <v>29133.905799616681</v>
      </c>
      <c r="H222" s="31"/>
      <c r="I222" s="34">
        <f t="shared" si="19"/>
        <v>6516585.3197945319</v>
      </c>
      <c r="J222" s="35">
        <f>IFERROR(VLOOKUP($B222,'WSW2025'!$R$13:$U$334,4,FALSE()),0)</f>
        <v>6300025.0337279849</v>
      </c>
      <c r="K222" s="35">
        <f>IFERROR(VLOOKUP(B222,'BESCHUT WERK 2025'!$K$13:$N$354,4,FALSE()),0)</f>
        <v>185032.39719945681</v>
      </c>
      <c r="L222" s="35">
        <f>IFERROR(VLOOKUP(B222,'SOCIALE INFRASTRUCTUUR 2025'!$K$13:$N$354,4,FALSE()),0)</f>
        <v>31527.888867090231</v>
      </c>
      <c r="N222" s="34">
        <f t="shared" si="20"/>
        <v>6133654.4434605669</v>
      </c>
      <c r="O222" s="35">
        <f>IFERROR(VLOOKUP($B222,'WSW2025'!$R$13:$V$334,5,FALSE()),0)</f>
        <v>5901732.3729424346</v>
      </c>
      <c r="P222" s="35">
        <f>IFERROR(VLOOKUP(B222,'BESCHUT WERK 2025'!$K$13:$O$354,5,FALSE()),0)</f>
        <v>197997.25576480149</v>
      </c>
      <c r="Q222" s="35">
        <f>IFERROR(VLOOKUP(B222,'SOCIALE INFRASTRUCTUUR 2025'!$K$13:$O$354,5,FALSE()),0)</f>
        <v>33924.814753331426</v>
      </c>
      <c r="S222" s="34">
        <f t="shared" si="21"/>
        <v>5859551.4459977951</v>
      </c>
      <c r="T222" s="35">
        <f>IFERROR(VLOOKUP($B222,'WSW2025'!$R$13:$W$334,6,FALSE()),0)</f>
        <v>5612410.2167221075</v>
      </c>
      <c r="U222" s="35">
        <f>IFERROR(VLOOKUP(B222,'BESCHUT WERK 2025'!$K$13:$P$354,6,FALSE()),0)</f>
        <v>210816.54581734689</v>
      </c>
      <c r="V222" s="35">
        <f>IFERROR(VLOOKUP(B222,'SOCIALE INFRASTRUCTUUR 2025'!$K$13:$P$354,6,FALSE()),0)</f>
        <v>36324.683458340252</v>
      </c>
      <c r="X222" s="34">
        <f t="shared" si="22"/>
        <v>5592948.6358751608</v>
      </c>
      <c r="Y222" s="35">
        <f>IFERROR(VLOOKUP($B222,'WSW2025'!$R$13:$X$334,7,FALSE()),0)</f>
        <v>5330435.5815231595</v>
      </c>
      <c r="Z222" s="35">
        <f>IFERROR(VLOOKUP(B222,'BESCHUT WERK 2025'!$K$13:$Q$354,7,FALSE()),0)</f>
        <v>223784.08796050097</v>
      </c>
      <c r="AA222" s="35">
        <f>IFERROR(VLOOKUP(B222,'SOCIALE INFRASTRUCTUUR 2025'!$K$13:$Q$354,7,FALSE()),0)</f>
        <v>38728.966391500537</v>
      </c>
      <c r="AC222" s="34">
        <f t="shared" si="23"/>
        <v>5296067.4697764097</v>
      </c>
      <c r="AD222" s="35">
        <f>IFERROR(VLOOKUP($B222,'WSW2025'!$R$13:$Y$334,8,FALSE()),0)</f>
        <v>5015999.353313786</v>
      </c>
      <c r="AE222" s="35">
        <f>IFERROR(VLOOKUP(B222,'BESCHUT WERK 2025'!$K$13:$R$354,8,FALSE()),0)</f>
        <v>238725.92700546046</v>
      </c>
      <c r="AF222" s="35">
        <f>IFERROR(VLOOKUP(B222,'SOCIALE INFRASTRUCTUUR 2025'!$K$13:$R$354,8,FALSE()),0)</f>
        <v>41342.18945716312</v>
      </c>
    </row>
    <row r="223" spans="2:32">
      <c r="B223" s="32">
        <v>826</v>
      </c>
      <c r="C223" s="33" t="s">
        <v>234</v>
      </c>
      <c r="D223" s="34">
        <f t="shared" si="18"/>
        <v>7178355.2774325842</v>
      </c>
      <c r="E223" s="35">
        <f>IFERROR(VLOOKUP($B223,'WSW2025'!$R$13:$T$334,3,FALSE()),0)</f>
        <v>6515894.9184294771</v>
      </c>
      <c r="F223" s="35">
        <f>IFERROR(VLOOKUP(B223,'BESCHUT WERK 2025'!$K$13:$M$354,3,FALSE()),0)</f>
        <v>609272.30533816607</v>
      </c>
      <c r="G223" s="35">
        <f>IFERROR(VLOOKUP(B223,'SOCIALE INFRASTRUCTUUR 2025'!$K$13:$M$354,3,FALSE()),0)</f>
        <v>53188.053664941217</v>
      </c>
      <c r="H223" s="31"/>
      <c r="I223" s="34">
        <f t="shared" si="19"/>
        <v>6837605.1964417119</v>
      </c>
      <c r="J223" s="35">
        <f>IFERROR(VLOOKUP($B223,'WSW2025'!$R$13:$U$334,4,FALSE()),0)</f>
        <v>6124849.9039088124</v>
      </c>
      <c r="K223" s="35">
        <f>IFERROR(VLOOKUP(B223,'BESCHUT WERK 2025'!$K$13:$N$354,4,FALSE()),0)</f>
        <v>655196.68516528863</v>
      </c>
      <c r="L223" s="35">
        <f>IFERROR(VLOOKUP(B223,'SOCIALE INFRASTRUCTUUR 2025'!$K$13:$N$354,4,FALSE()),0)</f>
        <v>57558.607367610879</v>
      </c>
      <c r="N223" s="34">
        <f t="shared" si="20"/>
        <v>6745660.696330741</v>
      </c>
      <c r="O223" s="35">
        <f>IFERROR(VLOOKUP($B223,'WSW2025'!$R$13:$V$334,5,FALSE()),0)</f>
        <v>5982621.1259232787</v>
      </c>
      <c r="P223" s="35">
        <f>IFERROR(VLOOKUP(B223,'BESCHUT WERK 2025'!$K$13:$O$354,5,FALSE()),0)</f>
        <v>701105.03680650913</v>
      </c>
      <c r="Q223" s="35">
        <f>IFERROR(VLOOKUP(B223,'SOCIALE INFRASTRUCTUUR 2025'!$K$13:$O$354,5,FALSE()),0)</f>
        <v>61934.533600953771</v>
      </c>
      <c r="S223" s="34">
        <f t="shared" si="21"/>
        <v>6657851.6971726501</v>
      </c>
      <c r="T223" s="35">
        <f>IFERROR(VLOOKUP($B223,'WSW2025'!$R$13:$W$334,6,FALSE()),0)</f>
        <v>5845037.9320774022</v>
      </c>
      <c r="U223" s="35">
        <f>IFERROR(VLOOKUP(B223,'BESCHUT WERK 2025'!$K$13:$P$354,6,FALSE()),0)</f>
        <v>746497.93273027823</v>
      </c>
      <c r="V223" s="35">
        <f>IFERROR(VLOOKUP(B223,'SOCIALE INFRASTRUCTUUR 2025'!$K$13:$P$354,6,FALSE()),0)</f>
        <v>66315.832364969887</v>
      </c>
      <c r="X223" s="34">
        <f t="shared" si="22"/>
        <v>6486372.7212332617</v>
      </c>
      <c r="Y223" s="35">
        <f>IFERROR(VLOOKUP($B223,'WSW2025'!$R$13:$X$334,7,FALSE()),0)</f>
        <v>5623251.7444317415</v>
      </c>
      <c r="Z223" s="35">
        <f>IFERROR(VLOOKUP(B223,'BESCHUT WERK 2025'!$K$13:$Q$354,7,FALSE()),0)</f>
        <v>792415.7868765248</v>
      </c>
      <c r="AA223" s="35">
        <f>IFERROR(VLOOKUP(B223,'SOCIALE INFRASTRUCTUUR 2025'!$K$13:$Q$354,7,FALSE()),0)</f>
        <v>70705.189924995851</v>
      </c>
      <c r="AC223" s="34">
        <f t="shared" si="23"/>
        <v>6374432.3059965</v>
      </c>
      <c r="AD223" s="35">
        <f>IFERROR(VLOOKUP($B223,'WSW2025'!$R$13:$Y$334,8,FALSE()),0)</f>
        <v>5453631.7148471316</v>
      </c>
      <c r="AE223" s="35">
        <f>IFERROR(VLOOKUP(B223,'BESCHUT WERK 2025'!$K$13:$R$354,8,FALSE()),0)</f>
        <v>845324.59398654767</v>
      </c>
      <c r="AF223" s="35">
        <f>IFERROR(VLOOKUP(B223,'SOCIALE INFRASTRUCTUUR 2025'!$K$13:$R$354,8,FALSE()),0)</f>
        <v>75475.997162820873</v>
      </c>
    </row>
    <row r="224" spans="2:32">
      <c r="B224" s="32">
        <v>85</v>
      </c>
      <c r="C224" s="33" t="s">
        <v>235</v>
      </c>
      <c r="D224" s="34">
        <f t="shared" si="18"/>
        <v>2848702.831580705</v>
      </c>
      <c r="E224" s="35">
        <f>IFERROR(VLOOKUP($B224,'WSW2025'!$R$13:$T$334,3,FALSE()),0)</f>
        <v>2657109.3167180559</v>
      </c>
      <c r="F224" s="35">
        <f>IFERROR(VLOOKUP(B224,'BESCHUT WERK 2025'!$K$13:$M$354,3,FALSE()),0)</f>
        <v>155138.78145184697</v>
      </c>
      <c r="G224" s="35">
        <f>IFERROR(VLOOKUP(B224,'SOCIALE INFRASTRUCTUUR 2025'!$K$13:$M$354,3,FALSE()),0)</f>
        <v>36454.733410802408</v>
      </c>
      <c r="H224" s="31"/>
      <c r="I224" s="34">
        <f t="shared" si="19"/>
        <v>2681586.0015852996</v>
      </c>
      <c r="J224" s="35">
        <f>IFERROR(VLOOKUP($B224,'WSW2025'!$R$13:$U$334,4,FALSE()),0)</f>
        <v>2475303.2308528959</v>
      </c>
      <c r="K224" s="35">
        <f>IFERROR(VLOOKUP(B224,'BESCHUT WERK 2025'!$K$13:$N$354,4,FALSE()),0)</f>
        <v>166832.48927819854</v>
      </c>
      <c r="L224" s="35">
        <f>IFERROR(VLOOKUP(B224,'SOCIALE INFRASTRUCTUUR 2025'!$K$13:$N$354,4,FALSE()),0)</f>
        <v>39450.281454205215</v>
      </c>
      <c r="N224" s="34">
        <f t="shared" si="20"/>
        <v>2530959.4657131815</v>
      </c>
      <c r="O224" s="35">
        <f>IFERROR(VLOOKUP($B224,'WSW2025'!$R$13:$V$334,5,FALSE()),0)</f>
        <v>2309987.8380657611</v>
      </c>
      <c r="P224" s="35">
        <f>IFERROR(VLOOKUP(B224,'BESCHUT WERK 2025'!$K$13:$O$354,5,FALSE()),0)</f>
        <v>178522.11585350838</v>
      </c>
      <c r="Q224" s="35">
        <f>IFERROR(VLOOKUP(B224,'SOCIALE INFRASTRUCTUUR 2025'!$K$13:$O$354,5,FALSE()),0)</f>
        <v>42449.511793912134</v>
      </c>
      <c r="S224" s="34">
        <f t="shared" si="21"/>
        <v>2508781.1688996376</v>
      </c>
      <c r="T224" s="35">
        <f>IFERROR(VLOOKUP($B224,'WSW2025'!$R$13:$W$334,6,FALSE()),0)</f>
        <v>2273248.2523393212</v>
      </c>
      <c r="U224" s="35">
        <f>IFERROR(VLOOKUP(B224,'BESCHUT WERK 2025'!$K$13:$P$354,6,FALSE()),0)</f>
        <v>190080.49213039337</v>
      </c>
      <c r="V224" s="35">
        <f>IFERROR(VLOOKUP(B224,'SOCIALE INFRASTRUCTUUR 2025'!$K$13:$P$354,6,FALSE()),0)</f>
        <v>45452.424429923187</v>
      </c>
      <c r="X224" s="34">
        <f t="shared" si="22"/>
        <v>2285091.6816612938</v>
      </c>
      <c r="Y224" s="35">
        <f>IFERROR(VLOOKUP($B224,'WSW2025'!$R$13:$X$334,7,FALSE()),0)</f>
        <v>2034858.2828258628</v>
      </c>
      <c r="Z224" s="35">
        <f>IFERROR(VLOOKUP(B224,'BESCHUT WERK 2025'!$K$13:$Q$354,7,FALSE()),0)</f>
        <v>201772.53832504063</v>
      </c>
      <c r="AA224" s="35">
        <f>IFERROR(VLOOKUP(B224,'SOCIALE INFRASTRUCTUUR 2025'!$K$13:$Q$354,7,FALSE()),0)</f>
        <v>48460.860510390412</v>
      </c>
      <c r="AC224" s="34">
        <f t="shared" si="23"/>
        <v>2290019.1188030341</v>
      </c>
      <c r="AD224" s="35">
        <f>IFERROR(VLOOKUP($B224,'WSW2025'!$R$13:$Y$334,8,FALSE()),0)</f>
        <v>2023043.6908909737</v>
      </c>
      <c r="AE224" s="35">
        <f>IFERROR(VLOOKUP(B224,'BESCHUT WERK 2025'!$K$13:$R$354,8,FALSE()),0)</f>
        <v>215244.68828360987</v>
      </c>
      <c r="AF224" s="35">
        <f>IFERROR(VLOOKUP(B224,'SOCIALE INFRASTRUCTUUR 2025'!$K$13:$R$354,8,FALSE()),0)</f>
        <v>51730.739628450261</v>
      </c>
    </row>
    <row r="225" spans="2:32">
      <c r="B225" s="32">
        <v>431</v>
      </c>
      <c r="C225" s="33" t="s">
        <v>236</v>
      </c>
      <c r="D225" s="34">
        <f t="shared" si="18"/>
        <v>39376.433277346667</v>
      </c>
      <c r="E225" s="35">
        <f>IFERROR(VLOOKUP($B225,'WSW2025'!$R$13:$T$334,3,FALSE()),0)</f>
        <v>0</v>
      </c>
      <c r="F225" s="35">
        <f>IFERROR(VLOOKUP(B225,'BESCHUT WERK 2025'!$K$13:$M$354,3,FALSE()),0)</f>
        <v>33848.461407675808</v>
      </c>
      <c r="G225" s="35">
        <f>IFERROR(VLOOKUP(B225,'SOCIALE INFRASTRUCTUUR 2025'!$K$13:$M$354,3,FALSE()),0)</f>
        <v>5527.9718696708569</v>
      </c>
      <c r="H225" s="31"/>
      <c r="I225" s="34">
        <f t="shared" si="19"/>
        <v>42382.030653194583</v>
      </c>
      <c r="J225" s="35">
        <f>IFERROR(VLOOKUP($B225,'WSW2025'!$R$13:$U$334,4,FALSE()),0)</f>
        <v>0</v>
      </c>
      <c r="K225" s="35">
        <f>IFERROR(VLOOKUP(B225,'BESCHUT WERK 2025'!$K$13:$N$354,4,FALSE()),0)</f>
        <v>36399.815842515927</v>
      </c>
      <c r="L225" s="35">
        <f>IFERROR(VLOOKUP(B225,'SOCIALE INFRASTRUCTUUR 2025'!$K$13:$N$354,4,FALSE()),0)</f>
        <v>5982.214810678659</v>
      </c>
      <c r="N225" s="34">
        <f t="shared" si="20"/>
        <v>45387.295955267145</v>
      </c>
      <c r="O225" s="35">
        <f>IFERROR(VLOOKUP($B225,'WSW2025'!$R$13:$V$334,5,FALSE()),0)</f>
        <v>0</v>
      </c>
      <c r="P225" s="35">
        <f>IFERROR(VLOOKUP(B225,'BESCHUT WERK 2025'!$K$13:$O$354,5,FALSE()),0)</f>
        <v>38950.279822583747</v>
      </c>
      <c r="Q225" s="35">
        <f>IFERROR(VLOOKUP(B225,'SOCIALE INFRASTRUCTUUR 2025'!$K$13:$O$354,5,FALSE()),0)</f>
        <v>6437.0161326833977</v>
      </c>
      <c r="S225" s="34">
        <f t="shared" si="21"/>
        <v>48364.483209589336</v>
      </c>
      <c r="T225" s="35">
        <f>IFERROR(VLOOKUP($B225,'WSW2025'!$R$13:$W$334,6,FALSE()),0)</f>
        <v>0</v>
      </c>
      <c r="U225" s="35">
        <f>IFERROR(VLOOKUP(B225,'BESCHUT WERK 2025'!$K$13:$P$354,6,FALSE()),0)</f>
        <v>41472.107373904262</v>
      </c>
      <c r="V225" s="35">
        <f>IFERROR(VLOOKUP(B225,'SOCIALE INFRASTRUCTUUR 2025'!$K$13:$P$354,6,FALSE()),0)</f>
        <v>6892.3758356850731</v>
      </c>
      <c r="X225" s="34">
        <f t="shared" si="22"/>
        <v>51371.672381100085</v>
      </c>
      <c r="Y225" s="35">
        <f>IFERROR(VLOOKUP($B225,'WSW2025'!$R$13:$X$334,7,FALSE()),0)</f>
        <v>0</v>
      </c>
      <c r="Z225" s="35">
        <f>IFERROR(VLOOKUP(B225,'BESCHUT WERK 2025'!$K$13:$Q$354,7,FALSE()),0)</f>
        <v>44023.099270917934</v>
      </c>
      <c r="AA225" s="35">
        <f>IFERROR(VLOOKUP(B225,'SOCIALE INFRASTRUCTUUR 2025'!$K$13:$Q$354,7,FALSE()),0)</f>
        <v>7348.573110182153</v>
      </c>
      <c r="AC225" s="34">
        <f t="shared" si="23"/>
        <v>54806.892879158724</v>
      </c>
      <c r="AD225" s="35">
        <f>IFERROR(VLOOKUP($B225,'WSW2025'!$R$13:$Y$334,8,FALSE()),0)</f>
        <v>0</v>
      </c>
      <c r="AE225" s="35">
        <f>IFERROR(VLOOKUP(B225,'BESCHUT WERK 2025'!$K$13:$R$354,8,FALSE()),0)</f>
        <v>46962.477443697004</v>
      </c>
      <c r="AF225" s="35">
        <f>IFERROR(VLOOKUP(B225,'SOCIALE INFRASTRUCTUUR 2025'!$K$13:$R$354,8,FALSE()),0)</f>
        <v>7844.4154354617203</v>
      </c>
    </row>
    <row r="226" spans="2:32">
      <c r="B226" s="32">
        <v>432</v>
      </c>
      <c r="C226" s="33" t="s">
        <v>237</v>
      </c>
      <c r="D226" s="34">
        <f t="shared" si="18"/>
        <v>364876.64606162644</v>
      </c>
      <c r="E226" s="35">
        <f>IFERROR(VLOOKUP($B226,'WSW2025'!$R$13:$T$334,3,FALSE()),0)</f>
        <v>274374.76196223672</v>
      </c>
      <c r="F226" s="35">
        <f>IFERROR(VLOOKUP(B226,'BESCHUT WERK 2025'!$K$13:$M$354,3,FALSE()),0)</f>
        <v>76159.038167270715</v>
      </c>
      <c r="G226" s="35">
        <f>IFERROR(VLOOKUP(B226,'SOCIALE INFRASTRUCTUUR 2025'!$K$13:$M$354,3,FALSE()),0)</f>
        <v>14342.84593211898</v>
      </c>
      <c r="H226" s="31"/>
      <c r="I226" s="34">
        <f t="shared" si="19"/>
        <v>336128.30901924125</v>
      </c>
      <c r="J226" s="35">
        <f>IFERROR(VLOOKUP($B226,'WSW2025'!$R$13:$U$334,4,FALSE()),0)</f>
        <v>238707.30116208972</v>
      </c>
      <c r="K226" s="35">
        <f>IFERROR(VLOOKUP(B226,'BESCHUT WERK 2025'!$K$13:$N$354,4,FALSE()),0)</f>
        <v>81899.585645660991</v>
      </c>
      <c r="L226" s="35">
        <f>IFERROR(VLOOKUP(B226,'SOCIALE INFRASTRUCTUUR 2025'!$K$13:$N$354,4,FALSE()),0)</f>
        <v>15521.422211490575</v>
      </c>
      <c r="N226" s="34">
        <f t="shared" si="20"/>
        <v>289322.19487562357</v>
      </c>
      <c r="O226" s="35">
        <f>IFERROR(VLOOKUP($B226,'WSW2025'!$R$13:$V$334,5,FALSE()),0)</f>
        <v>184982.61801163145</v>
      </c>
      <c r="P226" s="35">
        <f>IFERROR(VLOOKUP(B226,'BESCHUT WERK 2025'!$K$13:$O$354,5,FALSE()),0)</f>
        <v>87638.129600813569</v>
      </c>
      <c r="Q226" s="35">
        <f>IFERROR(VLOOKUP(B226,'SOCIALE INFRASTRUCTUUR 2025'!$K$13:$O$354,5,FALSE()),0)</f>
        <v>16701.447263178547</v>
      </c>
      <c r="S226" s="34">
        <f t="shared" si="21"/>
        <v>270999.13485126791</v>
      </c>
      <c r="T226" s="35">
        <f>IFERROR(VLOOKUP($B226,'WSW2025'!$R$13:$W$334,6,FALSE()),0)</f>
        <v>159803.97217280042</v>
      </c>
      <c r="U226" s="35">
        <f>IFERROR(VLOOKUP(B226,'BESCHUT WERK 2025'!$K$13:$P$354,6,FALSE()),0)</f>
        <v>93312.241591284605</v>
      </c>
      <c r="V226" s="35">
        <f>IFERROR(VLOOKUP(B226,'SOCIALE INFRASTRUCTUUR 2025'!$K$13:$P$354,6,FALSE()),0)</f>
        <v>17882.921087182891</v>
      </c>
      <c r="X226" s="34">
        <f t="shared" si="22"/>
        <v>279105.78820595558</v>
      </c>
      <c r="Y226" s="35">
        <f>IFERROR(VLOOKUP($B226,'WSW2025'!$R$13:$X$334,7,FALSE()),0)</f>
        <v>160987.24677672848</v>
      </c>
      <c r="Z226" s="35">
        <f>IFERROR(VLOOKUP(B226,'BESCHUT WERK 2025'!$K$13:$Q$354,7,FALSE()),0)</f>
        <v>99051.973359565309</v>
      </c>
      <c r="AA226" s="35">
        <f>IFERROR(VLOOKUP(B226,'SOCIALE INFRASTRUCTUUR 2025'!$K$13:$Q$354,7,FALSE()),0)</f>
        <v>19066.5680696618</v>
      </c>
      <c r="AC226" s="34">
        <f t="shared" si="23"/>
        <v>288457.99550810008</v>
      </c>
      <c r="AD226" s="35">
        <f>IFERROR(VLOOKUP($B226,'WSW2025'!$R$13:$Y$334,8,FALSE()),0)</f>
        <v>162439.34337317842</v>
      </c>
      <c r="AE226" s="35">
        <f>IFERROR(VLOOKUP(B226,'BESCHUT WERK 2025'!$K$13:$R$354,8,FALSE()),0)</f>
        <v>105665.57424831831</v>
      </c>
      <c r="AF226" s="35">
        <f>IFERROR(VLOOKUP(B226,'SOCIALE INFRASTRUCTUUR 2025'!$K$13:$R$354,8,FALSE()),0)</f>
        <v>20353.077886603383</v>
      </c>
    </row>
    <row r="227" spans="2:32">
      <c r="B227" s="32">
        <v>86</v>
      </c>
      <c r="C227" s="33" t="s">
        <v>238</v>
      </c>
      <c r="D227" s="34">
        <f t="shared" si="18"/>
        <v>3638018.6120016687</v>
      </c>
      <c r="E227" s="35">
        <f>IFERROR(VLOOKUP($B227,'WSW2025'!$R$13:$T$334,3,FALSE()),0)</f>
        <v>3415283.9024837073</v>
      </c>
      <c r="F227" s="35">
        <f>IFERROR(VLOOKUP(B227,'BESCHUT WERK 2025'!$K$13:$M$354,3,FALSE()),0)</f>
        <v>191807.94797683007</v>
      </c>
      <c r="G227" s="35">
        <f>IFERROR(VLOOKUP(B227,'SOCIALE INFRASTRUCTUUR 2025'!$K$13:$M$354,3,FALSE()),0)</f>
        <v>30926.761541131553</v>
      </c>
      <c r="H227" s="31"/>
      <c r="I227" s="34">
        <f t="shared" si="19"/>
        <v>3371640.2582858726</v>
      </c>
      <c r="J227" s="35">
        <f>IFERROR(VLOOKUP($B227,'WSW2025'!$R$13:$U$334,4,FALSE()),0)</f>
        <v>3131906.5685347551</v>
      </c>
      <c r="K227" s="35">
        <f>IFERROR(VLOOKUP(B227,'BESCHUT WERK 2025'!$K$13:$N$354,4,FALSE()),0)</f>
        <v>206265.62310759065</v>
      </c>
      <c r="L227" s="35">
        <f>IFERROR(VLOOKUP(B227,'SOCIALE INFRASTRUCTUUR 2025'!$K$13:$N$354,4,FALSE()),0)</f>
        <v>33468.066643526552</v>
      </c>
      <c r="N227" s="34">
        <f t="shared" si="20"/>
        <v>3285688.8031748487</v>
      </c>
      <c r="O227" s="35">
        <f>IFERROR(VLOOKUP($B227,'WSW2025'!$R$13:$V$334,5,FALSE()),0)</f>
        <v>3028958.0551856449</v>
      </c>
      <c r="P227" s="35">
        <f>IFERROR(VLOOKUP(B227,'BESCHUT WERK 2025'!$K$13:$O$354,5,FALSE()),0)</f>
        <v>220718.25232797483</v>
      </c>
      <c r="Q227" s="35">
        <f>IFERROR(VLOOKUP(B227,'SOCIALE INFRASTRUCTUUR 2025'!$K$13:$O$354,5,FALSE()),0)</f>
        <v>36012.495661228742</v>
      </c>
      <c r="S227" s="34">
        <f t="shared" si="21"/>
        <v>3214207.964012864</v>
      </c>
      <c r="T227" s="35">
        <f>IFERROR(VLOOKUP($B227,'WSW2025'!$R$13:$W$334,6,FALSE()),0)</f>
        <v>2940639.3069665018</v>
      </c>
      <c r="U227" s="35">
        <f>IFERROR(VLOOKUP(B227,'BESCHUT WERK 2025'!$K$13:$P$354,6,FALSE()),0)</f>
        <v>235008.60845212429</v>
      </c>
      <c r="V227" s="35">
        <f>IFERROR(VLOOKUP(B227,'SOCIALE INFRASTRUCTUUR 2025'!$K$13:$P$354,6,FALSE()),0)</f>
        <v>38560.048594238113</v>
      </c>
      <c r="X227" s="34">
        <f t="shared" si="22"/>
        <v>3134005.9405343547</v>
      </c>
      <c r="Y227" s="35">
        <f>IFERROR(VLOOKUP($B227,'WSW2025'!$R$13:$X$334,7,FALSE()),0)</f>
        <v>2843429.4239322781</v>
      </c>
      <c r="Z227" s="35">
        <f>IFERROR(VLOOKUP(B227,'BESCHUT WERK 2025'!$K$13:$Q$354,7,FALSE()),0)</f>
        <v>249464.229201868</v>
      </c>
      <c r="AA227" s="35">
        <f>IFERROR(VLOOKUP(B227,'SOCIALE INFRASTRUCTUUR 2025'!$K$13:$Q$354,7,FALSE()),0)</f>
        <v>41112.287400208261</v>
      </c>
      <c r="AC227" s="34">
        <f t="shared" si="23"/>
        <v>3037857.7330044671</v>
      </c>
      <c r="AD227" s="35">
        <f>IFERROR(VLOOKUP($B227,'WSW2025'!$R$13:$Y$334,8,FALSE()),0)</f>
        <v>2727850.703297195</v>
      </c>
      <c r="AE227" s="35">
        <f>IFERROR(VLOOKUP(B227,'BESCHUT WERK 2025'!$K$13:$R$354,8,FALSE()),0)</f>
        <v>266120.7055142835</v>
      </c>
      <c r="AF227" s="35">
        <f>IFERROR(VLOOKUP(B227,'SOCIALE INFRASTRUCTUUR 2025'!$K$13:$R$354,8,FALSE()),0)</f>
        <v>43886.324192988548</v>
      </c>
    </row>
    <row r="228" spans="2:32">
      <c r="B228" s="32">
        <v>828</v>
      </c>
      <c r="C228" s="33" t="s">
        <v>239</v>
      </c>
      <c r="D228" s="34">
        <f t="shared" si="18"/>
        <v>20508654.644096095</v>
      </c>
      <c r="E228" s="35">
        <f>IFERROR(VLOOKUP($B228,'WSW2025'!$R$13:$T$334,3,FALSE()),0)</f>
        <v>18244072.555133723</v>
      </c>
      <c r="F228" s="35">
        <f>IFERROR(VLOOKUP(B228,'BESCHUT WERK 2025'!$K$13:$M$354,3,FALSE()),0)</f>
        <v>2053473.3253989979</v>
      </c>
      <c r="G228" s="35">
        <f>IFERROR(VLOOKUP(B228,'SOCIALE INFRASTRUCTUUR 2025'!$K$13:$M$354,3,FALSE()),0)</f>
        <v>211108.76356337624</v>
      </c>
      <c r="H228" s="31"/>
      <c r="I228" s="34">
        <f t="shared" si="19"/>
        <v>19642471.826433282</v>
      </c>
      <c r="J228" s="35">
        <f>IFERROR(VLOOKUP($B228,'WSW2025'!$R$13:$U$334,4,FALSE()),0)</f>
        <v>17205760.398811944</v>
      </c>
      <c r="K228" s="35">
        <f>IFERROR(VLOOKUP(B228,'BESCHUT WERK 2025'!$K$13:$N$354,4,FALSE()),0)</f>
        <v>2208255.4944459605</v>
      </c>
      <c r="L228" s="35">
        <f>IFERROR(VLOOKUP(B228,'SOCIALE INFRASTRUCTUUR 2025'!$K$13:$N$354,4,FALSE()),0)</f>
        <v>228455.93317537691</v>
      </c>
      <c r="N228" s="34">
        <f t="shared" si="20"/>
        <v>18776068.602093358</v>
      </c>
      <c r="O228" s="35">
        <f>IFERROR(VLOOKUP($B228,'WSW2025'!$R$13:$V$334,5,FALSE()),0)</f>
        <v>16167260.532618375</v>
      </c>
      <c r="P228" s="35">
        <f>IFERROR(VLOOKUP(B228,'BESCHUT WERK 2025'!$K$13:$O$354,5,FALSE()),0)</f>
        <v>2362983.6425700737</v>
      </c>
      <c r="Q228" s="35">
        <f>IFERROR(VLOOKUP(B228,'SOCIALE INFRASTRUCTUUR 2025'!$K$13:$O$354,5,FALSE()),0)</f>
        <v>245824.42690490923</v>
      </c>
      <c r="S228" s="34">
        <f t="shared" si="21"/>
        <v>18307689.82606101</v>
      </c>
      <c r="T228" s="35">
        <f>IFERROR(VLOOKUP($B228,'WSW2025'!$R$13:$W$334,6,FALSE()),0)</f>
        <v>15528501.067292182</v>
      </c>
      <c r="U228" s="35">
        <f>IFERROR(VLOOKUP(B228,'BESCHUT WERK 2025'!$K$13:$P$354,6,FALSE()),0)</f>
        <v>2515974.5140168536</v>
      </c>
      <c r="V228" s="35">
        <f>IFERROR(VLOOKUP(B228,'SOCIALE INFRASTRUCTUUR 2025'!$K$13:$P$354,6,FALSE()),0)</f>
        <v>263214.24475197319</v>
      </c>
      <c r="X228" s="34">
        <f t="shared" si="22"/>
        <v>17784766.207343873</v>
      </c>
      <c r="Y228" s="35">
        <f>IFERROR(VLOOKUP($B228,'WSW2025'!$R$13:$X$334,7,FALSE()),0)</f>
        <v>14833395.469466183</v>
      </c>
      <c r="Z228" s="35">
        <f>IFERROR(VLOOKUP(B228,'BESCHUT WERK 2025'!$K$13:$Q$354,7,FALSE()),0)</f>
        <v>2670734.6891023559</v>
      </c>
      <c r="AA228" s="35">
        <f>IFERROR(VLOOKUP(B228,'SOCIALE INFRASTRUCTUUR 2025'!$K$13:$Q$354,7,FALSE()),0)</f>
        <v>280636.04877533467</v>
      </c>
      <c r="AC228" s="34">
        <f t="shared" si="23"/>
        <v>17247723.623821463</v>
      </c>
      <c r="AD228" s="35">
        <f>IFERROR(VLOOKUP($B228,'WSW2025'!$R$13:$Y$334,8,FALSE()),0)</f>
        <v>14099094.793760402</v>
      </c>
      <c r="AE228" s="35">
        <f>IFERROR(VLOOKUP(B228,'BESCHUT WERK 2025'!$K$13:$R$354,8,FALSE()),0)</f>
        <v>2849056.9649176155</v>
      </c>
      <c r="AF228" s="35">
        <f>IFERROR(VLOOKUP(B228,'SOCIALE INFRASTRUCTUUR 2025'!$K$13:$R$354,8,FALSE()),0)</f>
        <v>299571.86514344352</v>
      </c>
    </row>
    <row r="229" spans="2:32">
      <c r="B229" s="32">
        <v>1509</v>
      </c>
      <c r="C229" s="33" t="s">
        <v>240</v>
      </c>
      <c r="D229" s="34">
        <f t="shared" si="18"/>
        <v>5626527.3121341644</v>
      </c>
      <c r="E229" s="35">
        <f>IFERROR(VLOOKUP($B229,'WSW2025'!$R$13:$T$334,3,FALSE()),0)</f>
        <v>5207412.5995851243</v>
      </c>
      <c r="F229" s="35">
        <f>IFERROR(VLOOKUP(B229,'BESCHUT WERK 2025'!$K$13:$M$354,3,FALSE()),0)</f>
        <v>369512.37036712805</v>
      </c>
      <c r="G229" s="35">
        <f>IFERROR(VLOOKUP(B229,'SOCIALE INFRASTRUCTUUR 2025'!$K$13:$M$354,3,FALSE()),0)</f>
        <v>49602.342181911481</v>
      </c>
      <c r="H229" s="31"/>
      <c r="I229" s="34">
        <f t="shared" si="19"/>
        <v>5526353.0608363468</v>
      </c>
      <c r="J229" s="35">
        <f>IFERROR(VLOOKUP($B229,'WSW2025'!$R$13:$U$334,4,FALSE()),0)</f>
        <v>5075310.1527408082</v>
      </c>
      <c r="K229" s="35">
        <f>IFERROR(VLOOKUP(B229,'BESCHUT WERK 2025'!$K$13:$N$354,4,FALSE()),0)</f>
        <v>397364.65628080023</v>
      </c>
      <c r="L229" s="35">
        <f>IFERROR(VLOOKUP(B229,'SOCIALE INFRASTRUCTUUR 2025'!$K$13:$N$354,4,FALSE()),0)</f>
        <v>53678.251814738243</v>
      </c>
      <c r="N229" s="34">
        <f t="shared" si="20"/>
        <v>5436992.3624841152</v>
      </c>
      <c r="O229" s="35">
        <f>IFERROR(VLOOKUP($B229,'WSW2025'!$R$13:$V$334,5,FALSE()),0)</f>
        <v>4954025.9693024158</v>
      </c>
      <c r="P229" s="35">
        <f>IFERROR(VLOOKUP(B229,'BESCHUT WERK 2025'!$K$13:$O$354,5,FALSE()),0)</f>
        <v>425207.22139654012</v>
      </c>
      <c r="Q229" s="35">
        <f>IFERROR(VLOOKUP(B229,'SOCIALE INFRASTRUCTUUR 2025'!$K$13:$O$354,5,FALSE()),0)</f>
        <v>57759.171785159146</v>
      </c>
      <c r="S229" s="34">
        <f t="shared" si="21"/>
        <v>5154918.8141687484</v>
      </c>
      <c r="T229" s="35">
        <f>IFERROR(VLOOKUP($B229,'WSW2025'!$R$13:$W$334,6,FALSE()),0)</f>
        <v>4640336.5399104515</v>
      </c>
      <c r="U229" s="35">
        <f>IFERROR(VLOOKUP(B229,'BESCHUT WERK 2025'!$K$13:$P$354,6,FALSE()),0)</f>
        <v>452737.17216512241</v>
      </c>
      <c r="V229" s="35">
        <f>IFERROR(VLOOKUP(B229,'SOCIALE INFRASTRUCTUUR 2025'!$K$13:$P$354,6,FALSE()),0)</f>
        <v>61845.102093174173</v>
      </c>
      <c r="X229" s="34">
        <f t="shared" si="22"/>
        <v>4993857.0548027651</v>
      </c>
      <c r="Y229" s="35">
        <f>IFERROR(VLOOKUP($B229,'WSW2025'!$R$13:$X$334,7,FALSE()),0)</f>
        <v>4447333.0065209968</v>
      </c>
      <c r="Z229" s="35">
        <f>IFERROR(VLOOKUP(B229,'BESCHUT WERK 2025'!$K$13:$Q$354,7,FALSE()),0)</f>
        <v>480585.50037418789</v>
      </c>
      <c r="AA229" s="35">
        <f>IFERROR(VLOOKUP(B229,'SOCIALE INFRASTRUCTUUR 2025'!$K$13:$Q$354,7,FALSE()),0)</f>
        <v>65938.547907580403</v>
      </c>
      <c r="AC229" s="34">
        <f t="shared" si="23"/>
        <v>4930507.8646615157</v>
      </c>
      <c r="AD229" s="35">
        <f>IFERROR(VLOOKUP($B229,'WSW2025'!$R$13:$Y$334,8,FALSE()),0)</f>
        <v>4347446.4248766527</v>
      </c>
      <c r="AE229" s="35">
        <f>IFERROR(VLOOKUP(B229,'BESCHUT WERK 2025'!$K$13:$R$354,8,FALSE()),0)</f>
        <v>512673.7120936928</v>
      </c>
      <c r="AF229" s="35">
        <f>IFERROR(VLOOKUP(B229,'SOCIALE INFRASTRUCTUUR 2025'!$K$13:$R$354,8,FALSE()),0)</f>
        <v>70387.727691170046</v>
      </c>
    </row>
    <row r="230" spans="2:32">
      <c r="B230" s="32">
        <v>437</v>
      </c>
      <c r="C230" s="33" t="s">
        <v>241</v>
      </c>
      <c r="D230" s="34">
        <f t="shared" si="18"/>
        <v>220693.65648671606</v>
      </c>
      <c r="E230" s="35">
        <f>IFERROR(VLOOKUP($B230,'WSW2025'!$R$13:$T$334,3,FALSE()),0)</f>
        <v>175359.02054441196</v>
      </c>
      <c r="F230" s="35">
        <f>IFERROR(VLOOKUP(B230,'BESCHUT WERK 2025'!$K$13:$M$354,3,FALSE()),0)</f>
        <v>36669.166524982225</v>
      </c>
      <c r="G230" s="35">
        <f>IFERROR(VLOOKUP(B230,'SOCIALE INFRASTRUCTUUR 2025'!$K$13:$M$354,3,FALSE()),0)</f>
        <v>8665.469417321885</v>
      </c>
      <c r="H230" s="31"/>
      <c r="I230" s="34">
        <f t="shared" si="19"/>
        <v>224177.44059761005</v>
      </c>
      <c r="J230" s="35">
        <f>IFERROR(VLOOKUP($B230,'WSW2025'!$R$13:$U$334,4,FALSE()),0)</f>
        <v>175366.78084877552</v>
      </c>
      <c r="K230" s="35">
        <f>IFERROR(VLOOKUP(B230,'BESCHUT WERK 2025'!$K$13:$N$354,4,FALSE()),0)</f>
        <v>39433.133829392304</v>
      </c>
      <c r="L230" s="35">
        <f>IFERROR(VLOOKUP(B230,'SOCIALE INFRASTRUCTUUR 2025'!$K$13:$N$354,4,FALSE()),0)</f>
        <v>9377.5259194422233</v>
      </c>
      <c r="N230" s="34">
        <f t="shared" si="20"/>
        <v>229101.44735758507</v>
      </c>
      <c r="O230" s="35">
        <f>IFERROR(VLOOKUP($B230,'WSW2025'!$R$13:$V$334,5,FALSE()),0)</f>
        <v>176814.85316161552</v>
      </c>
      <c r="P230" s="35">
        <f>IFERROR(VLOOKUP(B230,'BESCHUT WERK 2025'!$K$13:$O$354,5,FALSE()),0)</f>
        <v>42196.136474465828</v>
      </c>
      <c r="Q230" s="35">
        <f>IFERROR(VLOOKUP(B230,'SOCIALE INFRASTRUCTUUR 2025'!$K$13:$O$354,5,FALSE()),0)</f>
        <v>10090.457721503706</v>
      </c>
      <c r="S230" s="34">
        <f t="shared" si="21"/>
        <v>233180.4184758935</v>
      </c>
      <c r="T230" s="35">
        <f>IFERROR(VLOOKUP($B230,'WSW2025'!$R$13:$W$334,6,FALSE()),0)</f>
        <v>177448.03733065751</v>
      </c>
      <c r="U230" s="35">
        <f>IFERROR(VLOOKUP(B230,'BESCHUT WERK 2025'!$K$13:$P$354,6,FALSE()),0)</f>
        <v>44928.116321729671</v>
      </c>
      <c r="V230" s="35">
        <f>IFERROR(VLOOKUP(B230,'SOCIALE INFRASTRUCTUUR 2025'!$K$13:$P$354,6,FALSE()),0)</f>
        <v>10804.264823506332</v>
      </c>
      <c r="X230" s="34">
        <f t="shared" si="22"/>
        <v>237863.45510736242</v>
      </c>
      <c r="Y230" s="35">
        <f>IFERROR(VLOOKUP($B230,'WSW2025'!$R$13:$X$334,7,FALSE()),0)</f>
        <v>178652.37935511398</v>
      </c>
      <c r="Z230" s="35">
        <f>IFERROR(VLOOKUP(B230,'BESCHUT WERK 2025'!$K$13:$Q$354,7,FALSE()),0)</f>
        <v>47691.69087682775</v>
      </c>
      <c r="AA230" s="35">
        <f>IFERROR(VLOOKUP(B230,'SOCIALE INFRASTRUCTUUR 2025'!$K$13:$Q$354,7,FALSE()),0)</f>
        <v>11519.384875420672</v>
      </c>
      <c r="AC230" s="34">
        <f t="shared" si="23"/>
        <v>208150.57300171937</v>
      </c>
      <c r="AD230" s="35">
        <f>IFERROR(VLOOKUP($B230,'WSW2025'!$R$13:$Y$334,8,FALSE()),0)</f>
        <v>144977.90454789152</v>
      </c>
      <c r="AE230" s="35">
        <f>IFERROR(VLOOKUP(B230,'BESCHUT WERK 2025'!$K$13:$R$354,8,FALSE()),0)</f>
        <v>50876.017230671634</v>
      </c>
      <c r="AF230" s="35">
        <f>IFERROR(VLOOKUP(B230,'SOCIALE INFRASTRUCTUUR 2025'!$K$13:$R$354,8,FALSE()),0)</f>
        <v>12296.651223156212</v>
      </c>
    </row>
    <row r="231" spans="2:32">
      <c r="B231" s="32">
        <v>589</v>
      </c>
      <c r="C231" s="33" t="s">
        <v>242</v>
      </c>
      <c r="D231" s="34">
        <f t="shared" si="18"/>
        <v>567625.73051785899</v>
      </c>
      <c r="E231" s="35">
        <f>IFERROR(VLOOKUP($B231,'WSW2025'!$R$13:$T$334,3,FALSE()),0)</f>
        <v>545920.55116998137</v>
      </c>
      <c r="F231" s="35">
        <f>IFERROR(VLOOKUP(B231,'BESCHUT WERK 2025'!$K$13:$M$354,3,FALSE()),0)</f>
        <v>16924.230703837904</v>
      </c>
      <c r="G231" s="35">
        <f>IFERROR(VLOOKUP(B231,'SOCIALE INFRASTRUCTUUR 2025'!$K$13:$M$354,3,FALSE()),0)</f>
        <v>4780.9486440396604</v>
      </c>
      <c r="H231" s="31"/>
      <c r="I231" s="34">
        <f t="shared" si="19"/>
        <v>529651.94850704656</v>
      </c>
      <c r="J231" s="35">
        <f>IFERROR(VLOOKUP($B231,'WSW2025'!$R$13:$U$334,4,FALSE()),0)</f>
        <v>506278.23318195832</v>
      </c>
      <c r="K231" s="35">
        <f>IFERROR(VLOOKUP(B231,'BESCHUT WERK 2025'!$K$13:$N$354,4,FALSE()),0)</f>
        <v>18199.907921257964</v>
      </c>
      <c r="L231" s="35">
        <f>IFERROR(VLOOKUP(B231,'SOCIALE INFRASTRUCTUUR 2025'!$K$13:$N$354,4,FALSE()),0)</f>
        <v>5173.807403830192</v>
      </c>
      <c r="N231" s="34">
        <f t="shared" si="20"/>
        <v>533308.29921096365</v>
      </c>
      <c r="O231" s="35">
        <f>IFERROR(VLOOKUP($B231,'WSW2025'!$R$13:$V$334,5,FALSE()),0)</f>
        <v>508266.01021194557</v>
      </c>
      <c r="P231" s="35">
        <f>IFERROR(VLOOKUP(B231,'BESCHUT WERK 2025'!$K$13:$O$354,5,FALSE()),0)</f>
        <v>19475.139911291957</v>
      </c>
      <c r="Q231" s="35">
        <f>IFERROR(VLOOKUP(B231,'SOCIALE INFRASTRUCTUUR 2025'!$K$13:$O$354,5,FALSE()),0)</f>
        <v>5567.1490877261822</v>
      </c>
      <c r="S231" s="34">
        <f t="shared" si="21"/>
        <v>536867.54195649759</v>
      </c>
      <c r="T231" s="35">
        <f>IFERROR(VLOOKUP($B231,'WSW2025'!$R$13:$W$334,6,FALSE()),0)</f>
        <v>510170.51457381778</v>
      </c>
      <c r="U231" s="35">
        <f>IFERROR(VLOOKUP(B231,'BESCHUT WERK 2025'!$K$13:$P$354,6,FALSE()),0)</f>
        <v>20736.053686952131</v>
      </c>
      <c r="V231" s="35">
        <f>IFERROR(VLOOKUP(B231,'SOCIALE INFRASTRUCTUUR 2025'!$K$13:$P$354,6,FALSE()),0)</f>
        <v>5960.9736957276309</v>
      </c>
      <c r="X231" s="34">
        <f t="shared" si="22"/>
        <v>477680.12119774258</v>
      </c>
      <c r="Y231" s="35">
        <f>IFERROR(VLOOKUP($B231,'WSW2025'!$R$13:$X$334,7,FALSE()),0)</f>
        <v>449313.04887239647</v>
      </c>
      <c r="Z231" s="35">
        <f>IFERROR(VLOOKUP(B231,'BESCHUT WERK 2025'!$K$13:$Q$354,7,FALSE()),0)</f>
        <v>22011.549635458876</v>
      </c>
      <c r="AA231" s="35">
        <f>IFERROR(VLOOKUP(B231,'SOCIALE INFRASTRUCTUUR 2025'!$K$13:$Q$354,7,FALSE()),0)</f>
        <v>6355.522689887267</v>
      </c>
      <c r="AC231" s="34">
        <f t="shared" si="23"/>
        <v>465745.47574142896</v>
      </c>
      <c r="AD231" s="35">
        <f>IFERROR(VLOOKUP($B231,'WSW2025'!$R$13:$Y$334,8,FALSE()),0)</f>
        <v>435479.87772404612</v>
      </c>
      <c r="AE231" s="35">
        <f>IFERROR(VLOOKUP(B231,'BESCHUT WERK 2025'!$K$13:$R$354,8,FALSE()),0)</f>
        <v>23481.2387218484</v>
      </c>
      <c r="AF231" s="35">
        <f>IFERROR(VLOOKUP(B231,'SOCIALE INFRASTRUCTUUR 2025'!$K$13:$R$354,8,FALSE()),0)</f>
        <v>6784.3592955344611</v>
      </c>
    </row>
    <row r="232" spans="2:32">
      <c r="B232" s="32">
        <v>1734</v>
      </c>
      <c r="C232" s="33" t="s">
        <v>243</v>
      </c>
      <c r="D232" s="34">
        <f t="shared" si="18"/>
        <v>4232455.163307447</v>
      </c>
      <c r="E232" s="35">
        <f>IFERROR(VLOOKUP($B232,'WSW2025'!$R$13:$T$334,3,FALSE()),0)</f>
        <v>3794958.1398834926</v>
      </c>
      <c r="F232" s="35">
        <f>IFERROR(VLOOKUP(B232,'BESCHUT WERK 2025'!$K$13:$M$354,3,FALSE()),0)</f>
        <v>392078.01130557765</v>
      </c>
      <c r="G232" s="35">
        <f>IFERROR(VLOOKUP(B232,'SOCIALE INFRASTRUCTUUR 2025'!$K$13:$M$354,3,FALSE()),0)</f>
        <v>45419.01211837677</v>
      </c>
      <c r="H232" s="31"/>
      <c r="I232" s="34">
        <f t="shared" si="19"/>
        <v>4115582.056322413</v>
      </c>
      <c r="J232" s="35">
        <f>IFERROR(VLOOKUP($B232,'WSW2025'!$R$13:$U$334,4,FALSE()),0)</f>
        <v>3644799.6858102167</v>
      </c>
      <c r="K232" s="35">
        <f>IFERROR(VLOOKUP(B232,'BESCHUT WERK 2025'!$K$13:$N$354,4,FALSE()),0)</f>
        <v>421631.20017580967</v>
      </c>
      <c r="L232" s="35">
        <f>IFERROR(VLOOKUP(B232,'SOCIALE INFRASTRUCTUUR 2025'!$K$13:$N$354,4,FALSE()),0)</f>
        <v>49151.170336386822</v>
      </c>
      <c r="N232" s="34">
        <f t="shared" si="20"/>
        <v>4096354.658417304</v>
      </c>
      <c r="O232" s="35">
        <f>IFERROR(VLOOKUP($B232,'WSW2025'!$R$13:$V$334,5,FALSE()),0)</f>
        <v>3592292.6674723099</v>
      </c>
      <c r="P232" s="35">
        <f>IFERROR(VLOOKUP(B232,'BESCHUT WERK 2025'!$K$13:$O$354,5,FALSE()),0)</f>
        <v>451174.07461159542</v>
      </c>
      <c r="Q232" s="35">
        <f>IFERROR(VLOOKUP(B232,'SOCIALE INFRASTRUCTUUR 2025'!$K$13:$O$354,5,FALSE()),0)</f>
        <v>52887.916333398724</v>
      </c>
      <c r="S232" s="34">
        <f t="shared" si="21"/>
        <v>3679261.7611860554</v>
      </c>
      <c r="T232" s="35">
        <f>IFERROR(VLOOKUP($B232,'WSW2025'!$R$13:$W$334,6,FALSE()),0)</f>
        <v>3142247.2673289189</v>
      </c>
      <c r="U232" s="35">
        <f>IFERROR(VLOOKUP(B232,'BESCHUT WERK 2025'!$K$13:$P$354,6,FALSE()),0)</f>
        <v>480385.24374772358</v>
      </c>
      <c r="V232" s="35">
        <f>IFERROR(VLOOKUP(B232,'SOCIALE INFRASTRUCTUUR 2025'!$K$13:$P$354,6,FALSE()),0)</f>
        <v>56629.250109412489</v>
      </c>
      <c r="X232" s="34">
        <f t="shared" si="22"/>
        <v>3473825.2325256839</v>
      </c>
      <c r="Y232" s="35">
        <f>IFERROR(VLOOKUP($B232,'WSW2025'!$R$13:$X$334,7,FALSE()),0)</f>
        <v>2903513.5337502896</v>
      </c>
      <c r="Z232" s="35">
        <f>IFERROR(VLOOKUP(B232,'BESCHUT WERK 2025'!$K$13:$Q$354,7,FALSE()),0)</f>
        <v>509934.23322146526</v>
      </c>
      <c r="AA232" s="35">
        <f>IFERROR(VLOOKUP(B232,'SOCIALE INFRASTRUCTUUR 2025'!$K$13:$Q$354,7,FALSE()),0)</f>
        <v>60377.46555392904</v>
      </c>
      <c r="AC232" s="34">
        <f t="shared" si="23"/>
        <v>3384609.9504712177</v>
      </c>
      <c r="AD232" s="35">
        <f>IFERROR(VLOOKUP($B232,'WSW2025'!$R$13:$Y$334,8,FALSE()),0)</f>
        <v>2776176.5067741503</v>
      </c>
      <c r="AE232" s="35">
        <f>IFERROR(VLOOKUP(B232,'BESCHUT WERK 2025'!$K$13:$R$354,8,FALSE()),0)</f>
        <v>543982.03038949019</v>
      </c>
      <c r="AF232" s="35">
        <f>IFERROR(VLOOKUP(B232,'SOCIALE INFRASTRUCTUUR 2025'!$K$13:$R$354,8,FALSE()),0)</f>
        <v>64451.413307577379</v>
      </c>
    </row>
    <row r="233" spans="2:32">
      <c r="B233" s="32">
        <v>590</v>
      </c>
      <c r="C233" s="33" t="s">
        <v>244</v>
      </c>
      <c r="D233" s="34">
        <f t="shared" si="18"/>
        <v>2034148.225463659</v>
      </c>
      <c r="E233" s="35">
        <f>IFERROR(VLOOKUP($B233,'WSW2025'!$R$13:$T$334,3,FALSE()),0)</f>
        <v>1800805.7861417346</v>
      </c>
      <c r="F233" s="35">
        <f>IFERROR(VLOOKUP(B233,'BESCHUT WERK 2025'!$K$13:$M$354,3,FALSE()),0)</f>
        <v>191807.94797683007</v>
      </c>
      <c r="G233" s="35">
        <f>IFERROR(VLOOKUP(B233,'SOCIALE INFRASTRUCTUUR 2025'!$K$13:$M$354,3,FALSE()),0)</f>
        <v>41534.491345094546</v>
      </c>
      <c r="H233" s="31"/>
      <c r="I233" s="34">
        <f t="shared" si="19"/>
        <v>1982340.504285811</v>
      </c>
      <c r="J233" s="35">
        <f>IFERROR(VLOOKUP($B233,'WSW2025'!$R$13:$U$334,4,FALSE()),0)</f>
        <v>1731127.4293574456</v>
      </c>
      <c r="K233" s="35">
        <f>IFERROR(VLOOKUP(B233,'BESCHUT WERK 2025'!$K$13:$N$354,4,FALSE()),0)</f>
        <v>206265.62310759065</v>
      </c>
      <c r="L233" s="35">
        <f>IFERROR(VLOOKUP(B233,'SOCIALE INFRASTRUCTUUR 2025'!$K$13:$N$354,4,FALSE()),0)</f>
        <v>44947.45182077479</v>
      </c>
      <c r="N233" s="34">
        <f t="shared" si="20"/>
        <v>1805695.3000863937</v>
      </c>
      <c r="O233" s="35">
        <f>IFERROR(VLOOKUP($B233,'WSW2025'!$R$13:$V$334,5,FALSE()),0)</f>
        <v>1536612.4400587976</v>
      </c>
      <c r="P233" s="35">
        <f>IFERROR(VLOOKUP(B233,'BESCHUT WERK 2025'!$K$13:$O$354,5,FALSE()),0)</f>
        <v>220718.25232797483</v>
      </c>
      <c r="Q233" s="35">
        <f>IFERROR(VLOOKUP(B233,'SOCIALE INFRASTRUCTUUR 2025'!$K$13:$O$354,5,FALSE()),0)</f>
        <v>48364.607699621207</v>
      </c>
      <c r="S233" s="34">
        <f t="shared" si="21"/>
        <v>1751433.2216397361</v>
      </c>
      <c r="T233" s="35">
        <f>IFERROR(VLOOKUP($B233,'WSW2025'!$R$13:$W$334,6,FALSE()),0)</f>
        <v>1464638.6542059779</v>
      </c>
      <c r="U233" s="35">
        <f>IFERROR(VLOOKUP(B233,'BESCHUT WERK 2025'!$K$13:$P$354,6,FALSE()),0)</f>
        <v>235008.60845212429</v>
      </c>
      <c r="V233" s="35">
        <f>IFERROR(VLOOKUP(B233,'SOCIALE INFRASTRUCTUUR 2025'!$K$13:$P$354,6,FALSE()),0)</f>
        <v>51785.958981633798</v>
      </c>
      <c r="X233" s="34">
        <f t="shared" si="22"/>
        <v>1669665.1521322522</v>
      </c>
      <c r="Y233" s="35">
        <f>IFERROR(VLOOKUP($B233,'WSW2025'!$R$13:$X$334,7,FALSE()),0)</f>
        <v>1364987.3195619886</v>
      </c>
      <c r="Z233" s="35">
        <f>IFERROR(VLOOKUP(B233,'BESCHUT WERK 2025'!$K$13:$Q$354,7,FALSE()),0)</f>
        <v>249464.229201868</v>
      </c>
      <c r="AA233" s="35">
        <f>IFERROR(VLOOKUP(B233,'SOCIALE INFRASTRUCTUUR 2025'!$K$13:$Q$354,7,FALSE()),0)</f>
        <v>55213.603368395641</v>
      </c>
      <c r="AC233" s="34">
        <f t="shared" si="23"/>
        <v>1659904.7687108074</v>
      </c>
      <c r="AD233" s="35">
        <f>IFERROR(VLOOKUP($B233,'WSW2025'!$R$13:$Y$334,8,FALSE()),0)</f>
        <v>1334844.9418165684</v>
      </c>
      <c r="AE233" s="35">
        <f>IFERROR(VLOOKUP(B233,'BESCHUT WERK 2025'!$K$13:$R$354,8,FALSE()),0)</f>
        <v>266120.7055142835</v>
      </c>
      <c r="AF233" s="35">
        <f>IFERROR(VLOOKUP(B233,'SOCIALE INFRASTRUCTUUR 2025'!$K$13:$R$354,8,FALSE()),0)</f>
        <v>58939.121379955635</v>
      </c>
    </row>
    <row r="234" spans="2:32">
      <c r="B234" s="32">
        <v>1894</v>
      </c>
      <c r="C234" s="33" t="s">
        <v>245</v>
      </c>
      <c r="D234" s="34">
        <f t="shared" si="18"/>
        <v>6804306.9140588148</v>
      </c>
      <c r="E234" s="35">
        <f>IFERROR(VLOOKUP($B234,'WSW2025'!$R$13:$T$334,3,FALSE()),0)</f>
        <v>6531438.6368144173</v>
      </c>
      <c r="F234" s="35">
        <f>IFERROR(VLOOKUP(B234,'BESCHUT WERK 2025'!$K$13:$M$354,3,FALSE()),0)</f>
        <v>225656.40938450585</v>
      </c>
      <c r="G234" s="35">
        <f>IFERROR(VLOOKUP(B234,'SOCIALE INFRASTRUCTUUR 2025'!$K$13:$M$354,3,FALSE()),0)</f>
        <v>47211.867859891645</v>
      </c>
      <c r="H234" s="31"/>
      <c r="I234" s="34">
        <f t="shared" si="19"/>
        <v>6397410.3093857868</v>
      </c>
      <c r="J234" s="35">
        <f>IFERROR(VLOOKUP($B234,'WSW2025'!$R$13:$U$334,4,FALSE()),0)</f>
        <v>6103653.5223228559</v>
      </c>
      <c r="K234" s="35">
        <f>IFERROR(VLOOKUP(B234,'BESCHUT WERK 2025'!$K$13:$N$354,4,FALSE()),0)</f>
        <v>242665.43895010726</v>
      </c>
      <c r="L234" s="35">
        <f>IFERROR(VLOOKUP(B234,'SOCIALE INFRASTRUCTUUR 2025'!$K$13:$N$354,4,FALSE()),0)</f>
        <v>51091.348112823143</v>
      </c>
      <c r="N234" s="34">
        <f t="shared" si="20"/>
        <v>6161899.8714796249</v>
      </c>
      <c r="O234" s="35">
        <f>IFERROR(VLOOKUP($B234,'WSW2025'!$R$13:$V$334,5,FALSE()),0)</f>
        <v>5847255.7420877693</v>
      </c>
      <c r="P234" s="35">
        <f>IFERROR(VLOOKUP(B234,'BESCHUT WERK 2025'!$K$13:$O$354,5,FALSE()),0)</f>
        <v>259668.53215055942</v>
      </c>
      <c r="Q234" s="35">
        <f>IFERROR(VLOOKUP(B234,'SOCIALE INFRASTRUCTUUR 2025'!$K$13:$O$354,5,FALSE()),0)</f>
        <v>54975.597241296047</v>
      </c>
      <c r="S234" s="34">
        <f t="shared" si="21"/>
        <v>5893638.3983684378</v>
      </c>
      <c r="T234" s="35">
        <f>IFERROR(VLOOKUP($B234,'WSW2025'!$R$13:$W$334,6,FALSE()),0)</f>
        <v>5558293.0672970992</v>
      </c>
      <c r="U234" s="35">
        <f>IFERROR(VLOOKUP(B234,'BESCHUT WERK 2025'!$K$13:$P$354,6,FALSE()),0)</f>
        <v>276480.71582602785</v>
      </c>
      <c r="V234" s="35">
        <f>IFERROR(VLOOKUP(B234,'SOCIALE INFRASTRUCTUUR 2025'!$K$13:$P$354,6,FALSE()),0)</f>
        <v>58864.61524531035</v>
      </c>
      <c r="X234" s="34">
        <f t="shared" si="22"/>
        <v>5663820.7986330679</v>
      </c>
      <c r="Y234" s="35">
        <f>IFERROR(VLOOKUP($B234,'WSW2025'!$R$13:$X$334,7,FALSE()),0)</f>
        <v>5307572.6835976448</v>
      </c>
      <c r="Z234" s="35">
        <f>IFERROR(VLOOKUP(B234,'BESCHUT WERK 2025'!$K$13:$Q$354,7,FALSE()),0)</f>
        <v>293487.32847278687</v>
      </c>
      <c r="AA234" s="35">
        <f>IFERROR(VLOOKUP(B234,'SOCIALE INFRASTRUCTUUR 2025'!$K$13:$Q$354,7,FALSE()),0)</f>
        <v>62760.786562636764</v>
      </c>
      <c r="AC234" s="34">
        <f t="shared" si="23"/>
        <v>5254311.3917758111</v>
      </c>
      <c r="AD234" s="35">
        <f>IFERROR(VLOOKUP($B234,'WSW2025'!$R$13:$Y$334,8,FALSE()),0)</f>
        <v>4874232.6607744275</v>
      </c>
      <c r="AE234" s="35">
        <f>IFERROR(VLOOKUP(B234,'BESCHUT WERK 2025'!$K$13:$R$354,8,FALSE()),0)</f>
        <v>313083.18295798067</v>
      </c>
      <c r="AF234" s="35">
        <f>IFERROR(VLOOKUP(B234,'SOCIALE INFRASTRUCTUUR 2025'!$K$13:$R$354,8,FALSE()),0)</f>
        <v>66995.5480434028</v>
      </c>
    </row>
    <row r="235" spans="2:32">
      <c r="B235" s="32">
        <v>765</v>
      </c>
      <c r="C235" s="33" t="s">
        <v>246</v>
      </c>
      <c r="D235" s="34">
        <f t="shared" si="18"/>
        <v>5377194.0333923819</v>
      </c>
      <c r="E235" s="35">
        <f>IFERROR(VLOOKUP($B235,'WSW2025'!$R$13:$T$334,3,FALSE()),0)</f>
        <v>5170971.3069230635</v>
      </c>
      <c r="F235" s="35">
        <f>IFERROR(VLOOKUP(B235,'BESCHUT WERK 2025'!$K$13:$M$354,3,FALSE()),0)</f>
        <v>180525.1275076053</v>
      </c>
      <c r="G235" s="35">
        <f>IFERROR(VLOOKUP(B235,'SOCIALE INFRASTRUCTUUR 2025'!$K$13:$M$354,3,FALSE()),0)</f>
        <v>25697.598961713171</v>
      </c>
      <c r="H235" s="31"/>
      <c r="I235" s="34">
        <f t="shared" si="19"/>
        <v>5173360.9256997909</v>
      </c>
      <c r="J235" s="35">
        <f>IFERROR(VLOOKUP($B235,'WSW2025'!$R$13:$U$334,4,FALSE()),0)</f>
        <v>4951419.3597441167</v>
      </c>
      <c r="K235" s="35">
        <f>IFERROR(VLOOKUP(B235,'BESCHUT WERK 2025'!$K$13:$N$354,4,FALSE()),0)</f>
        <v>194132.35116008672</v>
      </c>
      <c r="L235" s="35">
        <f>IFERROR(VLOOKUP(B235,'SOCIALE INFRASTRUCTUUR 2025'!$K$13:$N$354,4,FALSE()),0)</f>
        <v>27809.214795587279</v>
      </c>
      <c r="N235" s="34">
        <f t="shared" si="20"/>
        <v>4956505.7043322036</v>
      </c>
      <c r="O235" s="35">
        <f>IFERROR(VLOOKUP($B235,'WSW2025'!$R$13:$V$334,5,FALSE()),0)</f>
        <v>4718847.4522652281</v>
      </c>
      <c r="P235" s="35">
        <f>IFERROR(VLOOKUP(B235,'BESCHUT WERK 2025'!$K$13:$O$354,5,FALSE()),0)</f>
        <v>207734.8257204472</v>
      </c>
      <c r="Q235" s="35">
        <f>IFERROR(VLOOKUP(B235,'SOCIALE INFRASTRUCTUUR 2025'!$K$13:$O$354,5,FALSE()),0)</f>
        <v>29923.426346528227</v>
      </c>
      <c r="S235" s="34">
        <f t="shared" si="21"/>
        <v>4784900.0246222867</v>
      </c>
      <c r="T235" s="35">
        <f>IFERROR(VLOOKUP($B235,'WSW2025'!$R$13:$W$334,6,FALSE()),0)</f>
        <v>4531675.2183469273</v>
      </c>
      <c r="U235" s="35">
        <f>IFERROR(VLOOKUP(B235,'BESCHUT WERK 2025'!$K$13:$P$354,6,FALSE()),0)</f>
        <v>221184.5726608237</v>
      </c>
      <c r="V235" s="35">
        <f>IFERROR(VLOOKUP(B235,'SOCIALE INFRASTRUCTUUR 2025'!$K$13:$P$354,6,FALSE()),0)</f>
        <v>32040.233614536013</v>
      </c>
      <c r="X235" s="34">
        <f t="shared" si="22"/>
        <v>4635024.7996969493</v>
      </c>
      <c r="Y235" s="35">
        <f>IFERROR(VLOOKUP($B235,'WSW2025'!$R$13:$X$334,7,FALSE()),0)</f>
        <v>4366074.0024605747</v>
      </c>
      <c r="Z235" s="35">
        <f>IFERROR(VLOOKUP(B235,'BESCHUT WERK 2025'!$K$13:$Q$354,7,FALSE()),0)</f>
        <v>234789.86277823025</v>
      </c>
      <c r="AA235" s="35">
        <f>IFERROR(VLOOKUP(B235,'SOCIALE INFRASTRUCTUUR 2025'!$K$13:$Q$354,7,FALSE()),0)</f>
        <v>34160.93445814406</v>
      </c>
      <c r="AC235" s="34">
        <f t="shared" si="23"/>
        <v>4432699.9648080142</v>
      </c>
      <c r="AD235" s="35">
        <f>IFERROR(VLOOKUP($B235,'WSW2025'!$R$13:$Y$334,8,FALSE()),0)</f>
        <v>4145767.48722813</v>
      </c>
      <c r="AE235" s="35">
        <f>IFERROR(VLOOKUP(B235,'BESCHUT WERK 2025'!$K$13:$R$354,8,FALSE()),0)</f>
        <v>250466.54636638571</v>
      </c>
      <c r="AF235" s="35">
        <f>IFERROR(VLOOKUP(B235,'SOCIALE INFRASTRUCTUUR 2025'!$K$13:$R$354,8,FALSE()),0)</f>
        <v>36465.93121349773</v>
      </c>
    </row>
    <row r="236" spans="2:32">
      <c r="B236" s="32">
        <v>1926</v>
      </c>
      <c r="C236" s="33" t="s">
        <v>247</v>
      </c>
      <c r="D236" s="34">
        <f t="shared" si="18"/>
        <v>248419.86486397096</v>
      </c>
      <c r="E236" s="35">
        <f>IFERROR(VLOOKUP($B236,'WSW2025'!$R$13:$T$334,3,FALSE()),0)</f>
        <v>0</v>
      </c>
      <c r="F236" s="35">
        <f>IFERROR(VLOOKUP(B236,'BESCHUT WERK 2025'!$K$13:$M$354,3,FALSE()),0)</f>
        <v>217194.29403258694</v>
      </c>
      <c r="G236" s="35">
        <f>IFERROR(VLOOKUP(B236,'SOCIALE INFRASTRUCTUUR 2025'!$K$13:$M$354,3,FALSE()),0)</f>
        <v>31225.57083138403</v>
      </c>
      <c r="H236" s="31"/>
      <c r="I236" s="34">
        <f t="shared" si="19"/>
        <v>267356.91459574329</v>
      </c>
      <c r="J236" s="35">
        <f>IFERROR(VLOOKUP($B236,'WSW2025'!$R$13:$U$334,4,FALSE()),0)</f>
        <v>0</v>
      </c>
      <c r="K236" s="35">
        <f>IFERROR(VLOOKUP(B236,'BESCHUT WERK 2025'!$K$13:$N$354,4,FALSE()),0)</f>
        <v>233565.48498947735</v>
      </c>
      <c r="L236" s="35">
        <f>IFERROR(VLOOKUP(B236,'SOCIALE INFRASTRUCTUUR 2025'!$K$13:$N$354,4,FALSE()),0)</f>
        <v>33791.429606265941</v>
      </c>
      <c r="N236" s="34">
        <f t="shared" si="20"/>
        <v>286291.40467412368</v>
      </c>
      <c r="O236" s="35">
        <f>IFERROR(VLOOKUP($B236,'WSW2025'!$R$13:$V$334,5,FALSE()),0)</f>
        <v>0</v>
      </c>
      <c r="P236" s="35">
        <f>IFERROR(VLOOKUP(B236,'BESCHUT WERK 2025'!$K$13:$O$354,5,FALSE()),0)</f>
        <v>249930.96219491205</v>
      </c>
      <c r="Q236" s="35">
        <f>IFERROR(VLOOKUP(B236,'SOCIALE INFRASTRUCTUUR 2025'!$K$13:$O$354,5,FALSE()),0)</f>
        <v>36360.442479211626</v>
      </c>
      <c r="S236" s="34">
        <f t="shared" si="21"/>
        <v>305045.29843277391</v>
      </c>
      <c r="T236" s="35">
        <f>IFERROR(VLOOKUP($B236,'WSW2025'!$R$13:$W$334,6,FALSE()),0)</f>
        <v>0</v>
      </c>
      <c r="U236" s="35">
        <f>IFERROR(VLOOKUP(B236,'BESCHUT WERK 2025'!$K$13:$P$354,6,FALSE()),0)</f>
        <v>266112.68898255285</v>
      </c>
      <c r="V236" s="35">
        <f>IFERROR(VLOOKUP(B236,'SOCIALE INFRASTRUCTUUR 2025'!$K$13:$P$354,6,FALSE()),0)</f>
        <v>38932.609450221091</v>
      </c>
      <c r="X236" s="34">
        <f t="shared" si="22"/>
        <v>323991.06122338196</v>
      </c>
      <c r="Y236" s="35">
        <f>IFERROR(VLOOKUP($B236,'WSW2025'!$R$13:$X$334,7,FALSE()),0)</f>
        <v>0</v>
      </c>
      <c r="Z236" s="35">
        <f>IFERROR(VLOOKUP(B236,'BESCHUT WERK 2025'!$K$13:$Q$354,7,FALSE()),0)</f>
        <v>282481.55365505576</v>
      </c>
      <c r="AA236" s="35">
        <f>IFERROR(VLOOKUP(B236,'SOCIALE INFRASTRUCTUUR 2025'!$K$13:$Q$354,7,FALSE()),0)</f>
        <v>41509.507568326211</v>
      </c>
      <c r="AC236" s="34">
        <f t="shared" si="23"/>
        <v>345652.91024601483</v>
      </c>
      <c r="AD236" s="35">
        <f>IFERROR(VLOOKUP($B236,'WSW2025'!$R$13:$Y$334,8,FALSE()),0)</f>
        <v>0</v>
      </c>
      <c r="AE236" s="35">
        <f>IFERROR(VLOOKUP(B236,'BESCHUT WERK 2025'!$K$13:$R$354,8,FALSE()),0)</f>
        <v>301342.56359705538</v>
      </c>
      <c r="AF236" s="35">
        <f>IFERROR(VLOOKUP(B236,'SOCIALE INFRASTRUCTUUR 2025'!$K$13:$R$354,8,FALSE()),0)</f>
        <v>44310.34664895945</v>
      </c>
    </row>
    <row r="237" spans="2:32">
      <c r="B237" s="32">
        <v>439</v>
      </c>
      <c r="C237" s="33" t="s">
        <v>248</v>
      </c>
      <c r="D237" s="34">
        <f t="shared" si="18"/>
        <v>7194561.7091789562</v>
      </c>
      <c r="E237" s="35">
        <f>IFERROR(VLOOKUP($B237,'WSW2025'!$R$13:$T$334,3,FALSE()),0)</f>
        <v>6181317.1453028517</v>
      </c>
      <c r="F237" s="35">
        <f>IFERROR(VLOOKUP(B237,'BESCHUT WERK 2025'!$K$13:$M$354,3,FALSE()),0)</f>
        <v>916729.16312455409</v>
      </c>
      <c r="G237" s="35">
        <f>IFERROR(VLOOKUP(B237,'SOCIALE INFRASTRUCTUUR 2025'!$K$13:$M$354,3,FALSE()),0)</f>
        <v>96515.400751550638</v>
      </c>
      <c r="H237" s="31"/>
      <c r="I237" s="34">
        <f t="shared" si="19"/>
        <v>6942323.2114619752</v>
      </c>
      <c r="J237" s="35">
        <f>IFERROR(VLOOKUP($B237,'WSW2025'!$R$13:$U$334,4,FALSE()),0)</f>
        <v>5852048.6287623467</v>
      </c>
      <c r="K237" s="35">
        <f>IFERROR(VLOOKUP(B237,'BESCHUT WERK 2025'!$K$13:$N$354,4,FALSE()),0)</f>
        <v>985828.34573480696</v>
      </c>
      <c r="L237" s="35">
        <f>IFERROR(VLOOKUP(B237,'SOCIALE INFRASTRUCTUUR 2025'!$K$13:$N$354,4,FALSE()),0)</f>
        <v>104446.23696482199</v>
      </c>
      <c r="N237" s="34">
        <f t="shared" si="20"/>
        <v>6719053.3758989014</v>
      </c>
      <c r="O237" s="35">
        <f>IFERROR(VLOOKUP($B237,'WSW2025'!$R$13:$V$334,5,FALSE()),0)</f>
        <v>5551763.1418287847</v>
      </c>
      <c r="P237" s="35">
        <f>IFERROR(VLOOKUP(B237,'BESCHUT WERK 2025'!$K$13:$O$354,5,FALSE()),0)</f>
        <v>1054903.4118616439</v>
      </c>
      <c r="Q237" s="35">
        <f>IFERROR(VLOOKUP(B237,'SOCIALE INFRASTRUCTUUR 2025'!$K$13:$O$354,5,FALSE()),0)</f>
        <v>112386.82220847229</v>
      </c>
      <c r="S237" s="34">
        <f t="shared" si="21"/>
        <v>6641858.7929419503</v>
      </c>
      <c r="T237" s="35">
        <f>IFERROR(VLOOKUP($B237,'WSW2025'!$R$13:$W$334,6,FALSE()),0)</f>
        <v>5398318.7284162091</v>
      </c>
      <c r="U237" s="35">
        <f>IFERROR(VLOOKUP(B237,'BESCHUT WERK 2025'!$K$13:$P$354,6,FALSE()),0)</f>
        <v>1123202.9080432393</v>
      </c>
      <c r="V237" s="35">
        <f>IFERROR(VLOOKUP(B237,'SOCIALE INFRASTRUCTUUR 2025'!$K$13:$P$354,6,FALSE()),0)</f>
        <v>120337.15648250154</v>
      </c>
      <c r="X237" s="34">
        <f t="shared" si="22"/>
        <v>6565571.1212461591</v>
      </c>
      <c r="Y237" s="35">
        <f>IFERROR(VLOOKUP($B237,'WSW2025'!$R$13:$X$334,7,FALSE()),0)</f>
        <v>5244976.7350233672</v>
      </c>
      <c r="Z237" s="35">
        <f>IFERROR(VLOOKUP(B237,'BESCHUT WERK 2025'!$K$13:$Q$354,7,FALSE()),0)</f>
        <v>1192292.2719206936</v>
      </c>
      <c r="AA237" s="35">
        <f>IFERROR(VLOOKUP(B237,'SOCIALE INFRASTRUCTUUR 2025'!$K$13:$Q$354,7,FALSE()),0)</f>
        <v>128302.1143020992</v>
      </c>
      <c r="AC237" s="34">
        <f t="shared" si="23"/>
        <v>6320848.8192251278</v>
      </c>
      <c r="AD237" s="35">
        <f>IFERROR(VLOOKUP($B237,'WSW2025'!$R$13:$Y$334,8,FALSE()),0)</f>
        <v>4911989.1351797329</v>
      </c>
      <c r="AE237" s="35">
        <f>IFERROR(VLOOKUP(B237,'BESCHUT WERK 2025'!$K$13:$R$354,8,FALSE()),0)</f>
        <v>1271900.4307667927</v>
      </c>
      <c r="AF237" s="35">
        <f>IFERROR(VLOOKUP(B237,'SOCIALE INFRASTRUCTUUR 2025'!$K$13:$R$354,8,FALSE()),0)</f>
        <v>136959.25327860191</v>
      </c>
    </row>
    <row r="238" spans="2:32">
      <c r="B238" s="32">
        <v>273</v>
      </c>
      <c r="C238" s="33" t="s">
        <v>249</v>
      </c>
      <c r="D238" s="34">
        <f t="shared" si="18"/>
        <v>2223124.0528987283</v>
      </c>
      <c r="E238" s="35">
        <f>IFERROR(VLOOKUP($B238,'WSW2025'!$R$13:$T$334,3,FALSE()),0)</f>
        <v>2076136.133892843</v>
      </c>
      <c r="F238" s="35">
        <f>IFERROR(VLOOKUP(B238,'BESCHUT WERK 2025'!$K$13:$M$354,3,FALSE()),0)</f>
        <v>121290.32004417189</v>
      </c>
      <c r="G238" s="35">
        <f>IFERROR(VLOOKUP(B238,'SOCIALE INFRASTRUCTUUR 2025'!$K$13:$M$354,3,FALSE()),0)</f>
        <v>25697.598961713171</v>
      </c>
      <c r="H238" s="31"/>
      <c r="I238" s="34">
        <f t="shared" si="19"/>
        <v>2118030.7173217456</v>
      </c>
      <c r="J238" s="35">
        <f>IFERROR(VLOOKUP($B238,'WSW2025'!$R$13:$U$334,4,FALSE()),0)</f>
        <v>1959788.8290904763</v>
      </c>
      <c r="K238" s="35">
        <f>IFERROR(VLOOKUP(B238,'BESCHUT WERK 2025'!$K$13:$N$354,4,FALSE()),0)</f>
        <v>130432.67343568229</v>
      </c>
      <c r="L238" s="35">
        <f>IFERROR(VLOOKUP(B238,'SOCIALE INFRASTRUCTUUR 2025'!$K$13:$N$354,4,FALSE()),0)</f>
        <v>27809.214795587279</v>
      </c>
      <c r="N238" s="34">
        <f t="shared" si="20"/>
        <v>1960425.3989679134</v>
      </c>
      <c r="O238" s="35">
        <f>IFERROR(VLOOKUP($B238,'WSW2025'!$R$13:$V$334,5,FALSE()),0)</f>
        <v>1790930.1365904598</v>
      </c>
      <c r="P238" s="35">
        <f>IFERROR(VLOOKUP(B238,'BESCHUT WERK 2025'!$K$13:$O$354,5,FALSE()),0)</f>
        <v>139571.83603092545</v>
      </c>
      <c r="Q238" s="35">
        <f>IFERROR(VLOOKUP(B238,'SOCIALE INFRASTRUCTUUR 2025'!$K$13:$O$354,5,FALSE()),0)</f>
        <v>29923.426346528227</v>
      </c>
      <c r="S238" s="34">
        <f t="shared" si="21"/>
        <v>1939606.4344125795</v>
      </c>
      <c r="T238" s="35">
        <f>IFERROR(VLOOKUP($B238,'WSW2025'!$R$13:$W$334,6,FALSE()),0)</f>
        <v>1758957.8160415532</v>
      </c>
      <c r="U238" s="35">
        <f>IFERROR(VLOOKUP(B238,'BESCHUT WERK 2025'!$K$13:$P$354,6,FALSE()),0)</f>
        <v>148608.38475649033</v>
      </c>
      <c r="V238" s="35">
        <f>IFERROR(VLOOKUP(B238,'SOCIALE INFRASTRUCTUUR 2025'!$K$13:$P$354,6,FALSE()),0)</f>
        <v>32040.233614536013</v>
      </c>
      <c r="X238" s="34">
        <f t="shared" si="22"/>
        <v>1859093.6617471986</v>
      </c>
      <c r="Y238" s="35">
        <f>IFERROR(VLOOKUP($B238,'WSW2025'!$R$13:$X$334,7,FALSE()),0)</f>
        <v>1667183.2882349319</v>
      </c>
      <c r="Z238" s="35">
        <f>IFERROR(VLOOKUP(B238,'BESCHUT WERK 2025'!$K$13:$Q$354,7,FALSE()),0)</f>
        <v>157749.43905412269</v>
      </c>
      <c r="AA238" s="35">
        <f>IFERROR(VLOOKUP(B238,'SOCIALE INFRASTRUCTUUR 2025'!$K$13:$Q$354,7,FALSE()),0)</f>
        <v>34160.93445814406</v>
      </c>
      <c r="AC238" s="34">
        <f t="shared" si="23"/>
        <v>1843174.5008900347</v>
      </c>
      <c r="AD238" s="35">
        <f>IFERROR(VLOOKUP($B238,'WSW2025'!$R$13:$Y$334,8,FALSE()),0)</f>
        <v>1638426.3588366229</v>
      </c>
      <c r="AE238" s="35">
        <f>IFERROR(VLOOKUP(B238,'BESCHUT WERK 2025'!$K$13:$R$354,8,FALSE()),0)</f>
        <v>168282.21083991425</v>
      </c>
      <c r="AF238" s="35">
        <f>IFERROR(VLOOKUP(B238,'SOCIALE INFRASTRUCTUUR 2025'!$K$13:$R$354,8,FALSE()),0)</f>
        <v>36465.93121349773</v>
      </c>
    </row>
    <row r="239" spans="2:32">
      <c r="B239" s="32">
        <v>177</v>
      </c>
      <c r="C239" s="33" t="s">
        <v>250</v>
      </c>
      <c r="D239" s="34">
        <f t="shared" si="18"/>
        <v>4585488.2641586224</v>
      </c>
      <c r="E239" s="35">
        <f>IFERROR(VLOOKUP($B239,'WSW2025'!$R$13:$T$334,3,FALSE()),0)</f>
        <v>4369440.7973911567</v>
      </c>
      <c r="F239" s="35">
        <f>IFERROR(VLOOKUP(B239,'BESCHUT WERK 2025'!$K$13:$M$354,3,FALSE()),0)</f>
        <v>186166.53774221838</v>
      </c>
      <c r="G239" s="35">
        <f>IFERROR(VLOOKUP(B239,'SOCIALE INFRASTRUCTUUR 2025'!$K$13:$M$354,3,FALSE()),0)</f>
        <v>29880.929025247875</v>
      </c>
      <c r="H239" s="31"/>
      <c r="I239" s="34">
        <f t="shared" si="19"/>
        <v>4288519.6679238733</v>
      </c>
      <c r="J239" s="35">
        <f>IFERROR(VLOOKUP($B239,'WSW2025'!$R$13:$U$334,4,FALSE()),0)</f>
        <v>4055984.3845160967</v>
      </c>
      <c r="K239" s="35">
        <f>IFERROR(VLOOKUP(B239,'BESCHUT WERK 2025'!$K$13:$N$354,4,FALSE()),0)</f>
        <v>200198.98713383795</v>
      </c>
      <c r="L239" s="35">
        <f>IFERROR(VLOOKUP(B239,'SOCIALE INFRASTRUCTUUR 2025'!$K$13:$N$354,4,FALSE()),0)</f>
        <v>32336.2962739387</v>
      </c>
      <c r="N239" s="34">
        <f t="shared" si="20"/>
        <v>3950751.0225659939</v>
      </c>
      <c r="O239" s="35">
        <f>IFERROR(VLOOKUP($B239,'WSW2025'!$R$13:$V$334,5,FALSE()),0)</f>
        <v>3701729.8017434943</v>
      </c>
      <c r="P239" s="35">
        <f>IFERROR(VLOOKUP(B239,'BESCHUT WERK 2025'!$K$13:$O$354,5,FALSE()),0)</f>
        <v>214226.53902421103</v>
      </c>
      <c r="Q239" s="35">
        <f>IFERROR(VLOOKUP(B239,'SOCIALE INFRASTRUCTUUR 2025'!$K$13:$O$354,5,FALSE()),0)</f>
        <v>34794.681798288635</v>
      </c>
      <c r="S239" s="34">
        <f t="shared" si="21"/>
        <v>3728899.0551787205</v>
      </c>
      <c r="T239" s="35">
        <f>IFERROR(VLOOKUP($B239,'WSW2025'!$R$13:$W$334,6,FALSE()),0)</f>
        <v>3463546.3790239478</v>
      </c>
      <c r="U239" s="35">
        <f>IFERROR(VLOOKUP(B239,'BESCHUT WERK 2025'!$K$13:$P$354,6,FALSE()),0)</f>
        <v>228096.59055647484</v>
      </c>
      <c r="V239" s="35">
        <f>IFERROR(VLOOKUP(B239,'SOCIALE INFRASTRUCTUUR 2025'!$K$13:$P$354,6,FALSE()),0)</f>
        <v>37256.085598297694</v>
      </c>
      <c r="X239" s="34">
        <f t="shared" si="22"/>
        <v>3662677.3760327958</v>
      </c>
      <c r="Y239" s="35">
        <f>IFERROR(VLOOKUP($B239,'WSW2025'!$R$13:$X$334,7,FALSE()),0)</f>
        <v>3380828.3132309513</v>
      </c>
      <c r="Z239" s="35">
        <f>IFERROR(VLOOKUP(B239,'BESCHUT WERK 2025'!$K$13:$Q$354,7,FALSE()),0)</f>
        <v>242127.04599004911</v>
      </c>
      <c r="AA239" s="35">
        <f>IFERROR(VLOOKUP(B239,'SOCIALE INFRASTRUCTUUR 2025'!$K$13:$Q$354,7,FALSE()),0)</f>
        <v>39722.016811795424</v>
      </c>
      <c r="AC239" s="34">
        <f t="shared" si="23"/>
        <v>3374672.8450896782</v>
      </c>
      <c r="AD239" s="35">
        <f>IFERROR(VLOOKUP($B239,'WSW2025'!$R$13:$Y$334,8,FALSE()),0)</f>
        <v>3073976.9735522531</v>
      </c>
      <c r="AE239" s="35">
        <f>IFERROR(VLOOKUP(B239,'BESCHUT WERK 2025'!$K$13:$R$354,8,FALSE()),0)</f>
        <v>258293.6259403346</v>
      </c>
      <c r="AF239" s="35">
        <f>IFERROR(VLOOKUP(B239,'SOCIALE INFRASTRUCTUUR 2025'!$K$13:$R$354,8,FALSE()),0)</f>
        <v>42402.245597090383</v>
      </c>
    </row>
    <row r="240" spans="2:32">
      <c r="B240" s="32">
        <v>703</v>
      </c>
      <c r="C240" s="33" t="s">
        <v>251</v>
      </c>
      <c r="D240" s="34">
        <f t="shared" si="18"/>
        <v>1441066.2601000618</v>
      </c>
      <c r="E240" s="35">
        <f>IFERROR(VLOOKUP($B240,'WSW2025'!$R$13:$T$334,3,FALSE()),0)</f>
        <v>1290695.98367655</v>
      </c>
      <c r="F240" s="35">
        <f>IFERROR(VLOOKUP(B240,'BESCHUT WERK 2025'!$K$13:$M$354,3,FALSE()),0)</f>
        <v>129752.43539609083</v>
      </c>
      <c r="G240" s="35">
        <f>IFERROR(VLOOKUP(B240,'SOCIALE INFRASTRUCTUUR 2025'!$K$13:$M$354,3,FALSE()),0)</f>
        <v>20617.841027421033</v>
      </c>
      <c r="H240" s="31"/>
      <c r="I240" s="34">
        <f t="shared" si="19"/>
        <v>1392336.0965411458</v>
      </c>
      <c r="J240" s="35">
        <f>IFERROR(VLOOKUP($B240,'WSW2025'!$R$13:$U$334,4,FALSE()),0)</f>
        <v>1230491.424715817</v>
      </c>
      <c r="K240" s="35">
        <f>IFERROR(VLOOKUP(B240,'BESCHUT WERK 2025'!$K$13:$N$354,4,FALSE()),0)</f>
        <v>139532.62739631112</v>
      </c>
      <c r="L240" s="35">
        <f>IFERROR(VLOOKUP(B240,'SOCIALE INFRASTRUCTUUR 2025'!$K$13:$N$354,4,FALSE()),0)</f>
        <v>22312.044429017704</v>
      </c>
      <c r="N240" s="34">
        <f t="shared" si="20"/>
        <v>1372111.3843426502</v>
      </c>
      <c r="O240" s="35">
        <f>IFERROR(VLOOKUP($B240,'WSW2025'!$R$13:$V$334,5,FALSE()),0)</f>
        <v>1198793.6479152597</v>
      </c>
      <c r="P240" s="35">
        <f>IFERROR(VLOOKUP(B240,'BESCHUT WERK 2025'!$K$13:$O$354,5,FALSE()),0)</f>
        <v>149309.40598657116</v>
      </c>
      <c r="Q240" s="35">
        <f>IFERROR(VLOOKUP(B240,'SOCIALE INFRASTRUCTUUR 2025'!$K$13:$O$354,5,FALSE()),0)</f>
        <v>24008.330440819162</v>
      </c>
      <c r="S240" s="34">
        <f t="shared" si="21"/>
        <v>1348091.228970171</v>
      </c>
      <c r="T240" s="35">
        <f>IFERROR(VLOOKUP($B240,'WSW2025'!$R$13:$W$334,6,FALSE()),0)</f>
        <v>1163408.1183073793</v>
      </c>
      <c r="U240" s="35">
        <f>IFERROR(VLOOKUP(B240,'BESCHUT WERK 2025'!$K$13:$P$354,6,FALSE()),0)</f>
        <v>158976.41159996623</v>
      </c>
      <c r="V240" s="35">
        <f>IFERROR(VLOOKUP(B240,'SOCIALE INFRASTRUCTUUR 2025'!$K$13:$P$354,6,FALSE()),0)</f>
        <v>25706.699062825406</v>
      </c>
      <c r="X240" s="34">
        <f t="shared" si="22"/>
        <v>1312550.0025323587</v>
      </c>
      <c r="Y240" s="35">
        <f>IFERROR(VLOOKUP($B240,'WSW2025'!$R$13:$X$334,7,FALSE()),0)</f>
        <v>1116386.5970603682</v>
      </c>
      <c r="Z240" s="35">
        <f>IFERROR(VLOOKUP(B240,'BESCHUT WERK 2025'!$K$13:$Q$354,7,FALSE()),0)</f>
        <v>168755.21387185191</v>
      </c>
      <c r="AA240" s="35">
        <f>IFERROR(VLOOKUP(B240,'SOCIALE INFRASTRUCTUUR 2025'!$K$13:$Q$354,7,FALSE()),0)</f>
        <v>27408.191600138842</v>
      </c>
      <c r="AC240" s="34">
        <f t="shared" si="23"/>
        <v>1216588.5593459106</v>
      </c>
      <c r="AD240" s="35">
        <f>IFERROR(VLOOKUP($B240,'WSW2025'!$R$13:$Y$334,8,FALSE()),0)</f>
        <v>1007308.1796830798</v>
      </c>
      <c r="AE240" s="35">
        <f>IFERROR(VLOOKUP(B240,'BESCHUT WERK 2025'!$K$13:$R$354,8,FALSE()),0)</f>
        <v>180022.83020083833</v>
      </c>
      <c r="AF240" s="35">
        <f>IFERROR(VLOOKUP(B240,'SOCIALE INFRASTRUCTUUR 2025'!$K$13:$R$354,8,FALSE()),0)</f>
        <v>29257.549461992363</v>
      </c>
    </row>
    <row r="241" spans="2:32">
      <c r="B241" s="32">
        <v>274</v>
      </c>
      <c r="C241" s="33" t="s">
        <v>252</v>
      </c>
      <c r="D241" s="34">
        <f t="shared" si="18"/>
        <v>2600141.0983568924</v>
      </c>
      <c r="E241" s="35">
        <f>IFERROR(VLOOKUP($B241,'WSW2025'!$R$13:$T$334,3,FALSE()),0)</f>
        <v>2252978.5712471083</v>
      </c>
      <c r="F241" s="35">
        <f>IFERROR(VLOOKUP(B241,'BESCHUT WERK 2025'!$K$13:$M$354,3,FALSE()),0)</f>
        <v>313098.26802100125</v>
      </c>
      <c r="G241" s="35">
        <f>IFERROR(VLOOKUP(B241,'SOCIALE INFRASTRUCTUUR 2025'!$K$13:$M$354,3,FALSE()),0)</f>
        <v>34064.259088782579</v>
      </c>
      <c r="H241" s="31"/>
      <c r="I241" s="34">
        <f t="shared" si="19"/>
        <v>2504990.9619466676</v>
      </c>
      <c r="J241" s="35">
        <f>IFERROR(VLOOKUP($B241,'WSW2025'!$R$13:$U$334,4,FALSE()),0)</f>
        <v>2131429.2876511049</v>
      </c>
      <c r="K241" s="35">
        <f>IFERROR(VLOOKUP(B241,'BESCHUT WERK 2025'!$K$13:$N$354,4,FALSE()),0)</f>
        <v>336698.29654327268</v>
      </c>
      <c r="L241" s="35">
        <f>IFERROR(VLOOKUP(B241,'SOCIALE INFRASTRUCTUUR 2025'!$K$13:$N$354,4,FALSE()),0)</f>
        <v>36863.377752290115</v>
      </c>
      <c r="N241" s="34">
        <f t="shared" si="20"/>
        <v>2481020.8636998045</v>
      </c>
      <c r="O241" s="35">
        <f>IFERROR(VLOOKUP($B241,'WSW2025'!$R$13:$V$334,5,FALSE()),0)</f>
        <v>2081064.8380908554</v>
      </c>
      <c r="P241" s="35">
        <f>IFERROR(VLOOKUP(B241,'BESCHUT WERK 2025'!$K$13:$O$354,5,FALSE()),0)</f>
        <v>360290.08835890034</v>
      </c>
      <c r="Q241" s="35">
        <f>IFERROR(VLOOKUP(B241,'SOCIALE INFRASTRUCTUUR 2025'!$K$13:$O$354,5,FALSE()),0)</f>
        <v>39665.937250049043</v>
      </c>
      <c r="S241" s="34">
        <f t="shared" si="21"/>
        <v>2518015.5665164972</v>
      </c>
      <c r="T241" s="35">
        <f>IFERROR(VLOOKUP($B241,'WSW2025'!$R$13:$W$334,6,FALSE()),0)</f>
        <v>2091926.6357258237</v>
      </c>
      <c r="U241" s="35">
        <f>IFERROR(VLOOKUP(B241,'BESCHUT WERK 2025'!$K$13:$P$354,6,FALSE()),0)</f>
        <v>383616.99320861412</v>
      </c>
      <c r="V241" s="35">
        <f>IFERROR(VLOOKUP(B241,'SOCIALE INFRASTRUCTUUR 2025'!$K$13:$P$354,6,FALSE()),0)</f>
        <v>42471.93758205937</v>
      </c>
      <c r="X241" s="34">
        <f t="shared" si="22"/>
        <v>2471144.1568879238</v>
      </c>
      <c r="Y241" s="35">
        <f>IFERROR(VLOOKUP($B241,'WSW2025'!$R$13:$X$334,7,FALSE()),0)</f>
        <v>2018647.3894664857</v>
      </c>
      <c r="Z241" s="35">
        <f>IFERROR(VLOOKUP(B241,'BESCHUT WERK 2025'!$K$13:$Q$354,7,FALSE()),0)</f>
        <v>407213.66825599165</v>
      </c>
      <c r="AA241" s="35">
        <f>IFERROR(VLOOKUP(B241,'SOCIALE INFRASTRUCTUUR 2025'!$K$13:$Q$354,7,FALSE()),0)</f>
        <v>45283.09916544678</v>
      </c>
      <c r="AC241" s="34">
        <f t="shared" si="23"/>
        <v>2454445.4142595576</v>
      </c>
      <c r="AD241" s="35">
        <f>IFERROR(VLOOKUP($B241,'WSW2025'!$R$13:$Y$334,8,FALSE()),0)</f>
        <v>1971703.9379246766</v>
      </c>
      <c r="AE241" s="35">
        <f>IFERROR(VLOOKUP(B241,'BESCHUT WERK 2025'!$K$13:$R$354,8,FALSE()),0)</f>
        <v>434402.91635419813</v>
      </c>
      <c r="AF241" s="35">
        <f>IFERROR(VLOOKUP(B241,'SOCIALE INFRASTRUCTUUR 2025'!$K$13:$R$354,8,FALSE()),0)</f>
        <v>48338.559980683036</v>
      </c>
    </row>
    <row r="242" spans="2:32">
      <c r="B242" s="32">
        <v>339</v>
      </c>
      <c r="C242" s="33" t="s">
        <v>253</v>
      </c>
      <c r="D242" s="34">
        <f t="shared" si="18"/>
        <v>338289.66026294965</v>
      </c>
      <c r="E242" s="35">
        <f>IFERROR(VLOOKUP($B242,'WSW2025'!$R$13:$T$334,3,FALSE()),0)</f>
        <v>307542.73012274032</v>
      </c>
      <c r="F242" s="35">
        <f>IFERROR(VLOOKUP(B242,'BESCHUT WERK 2025'!$K$13:$M$354,3,FALSE()),0)</f>
        <v>28207.051173063272</v>
      </c>
      <c r="G242" s="35">
        <f>IFERROR(VLOOKUP(B242,'SOCIALE INFRASTRUCTUUR 2025'!$K$13:$M$354,3,FALSE()),0)</f>
        <v>2539.878967146069</v>
      </c>
      <c r="H242" s="31"/>
      <c r="I242" s="34">
        <f t="shared" si="19"/>
        <v>300662.55506738758</v>
      </c>
      <c r="J242" s="35">
        <f>IFERROR(VLOOKUP($B242,'WSW2025'!$R$13:$U$334,4,FALSE()),0)</f>
        <v>267580.7900153395</v>
      </c>
      <c r="K242" s="35">
        <f>IFERROR(VLOOKUP(B242,'BESCHUT WERK 2025'!$K$13:$N$354,4,FALSE()),0)</f>
        <v>30333.179868763327</v>
      </c>
      <c r="L242" s="35">
        <f>IFERROR(VLOOKUP(B242,'SOCIALE INFRASTRUCTUUR 2025'!$K$13:$N$354,4,FALSE()),0)</f>
        <v>2748.5851832847893</v>
      </c>
      <c r="N242" s="34">
        <f t="shared" si="20"/>
        <v>303840.31142055901</v>
      </c>
      <c r="O242" s="35">
        <f>IFERROR(VLOOKUP($B242,'WSW2025'!$R$13:$V$334,5,FALSE()),0)</f>
        <v>268424.19694888452</v>
      </c>
      <c r="P242" s="35">
        <f>IFERROR(VLOOKUP(B242,'BESCHUT WERK 2025'!$K$13:$O$354,5,FALSE()),0)</f>
        <v>32458.566518819927</v>
      </c>
      <c r="Q242" s="35">
        <f>IFERROR(VLOOKUP(B242,'SOCIALE INFRASTRUCTUUR 2025'!$K$13:$O$354,5,FALSE()),0)</f>
        <v>2957.5479528545338</v>
      </c>
      <c r="S242" s="34">
        <f t="shared" si="21"/>
        <v>267252.78693524632</v>
      </c>
      <c r="T242" s="35">
        <f>IFERROR(VLOOKUP($B242,'WSW2025'!$R$13:$W$334,6,FALSE()),0)</f>
        <v>229525.9301811374</v>
      </c>
      <c r="U242" s="35">
        <f>IFERROR(VLOOKUP(B242,'BESCHUT WERK 2025'!$K$13:$P$354,6,FALSE()),0)</f>
        <v>34560.089478253612</v>
      </c>
      <c r="V242" s="35">
        <f>IFERROR(VLOOKUP(B242,'SOCIALE INFRASTRUCTUUR 2025'!$K$13:$P$354,6,FALSE()),0)</f>
        <v>3166.7672758553035</v>
      </c>
      <c r="X242" s="34">
        <f t="shared" si="22"/>
        <v>270036.78077627497</v>
      </c>
      <c r="Y242" s="35">
        <f>IFERROR(VLOOKUP($B242,'WSW2025'!$R$13:$X$334,7,FALSE()),0)</f>
        <v>229974.49328817407</v>
      </c>
      <c r="Z242" s="35">
        <f>IFERROR(VLOOKUP(B242,'BESCHUT WERK 2025'!$K$13:$Q$354,7,FALSE()),0)</f>
        <v>36685.916059098308</v>
      </c>
      <c r="AA242" s="35">
        <f>IFERROR(VLOOKUP(B242,'SOCIALE INFRASTRUCTUUR 2025'!$K$13:$Q$354,7,FALSE()),0)</f>
        <v>3376.3714290026105</v>
      </c>
      <c r="AC242" s="34">
        <f t="shared" si="23"/>
        <v>234588.78078909841</v>
      </c>
      <c r="AD242" s="35">
        <f>IFERROR(VLOOKUP($B242,'WSW2025'!$R$13:$Y$334,8,FALSE()),0)</f>
        <v>191849.19204359819</v>
      </c>
      <c r="AE242" s="35">
        <f>IFERROR(VLOOKUP(B242,'BESCHUT WERK 2025'!$K$13:$R$354,8,FALSE()),0)</f>
        <v>39135.39786974754</v>
      </c>
      <c r="AF242" s="35">
        <f>IFERROR(VLOOKUP(B242,'SOCIALE INFRASTRUCTUUR 2025'!$K$13:$R$354,8,FALSE()),0)</f>
        <v>3604.1908757526821</v>
      </c>
    </row>
    <row r="243" spans="2:32">
      <c r="B243" s="32">
        <v>1667</v>
      </c>
      <c r="C243" s="33" t="s">
        <v>254</v>
      </c>
      <c r="D243" s="34">
        <f t="shared" si="18"/>
        <v>3043334.3307890212</v>
      </c>
      <c r="E243" s="35">
        <f>IFERROR(VLOOKUP($B243,'WSW2025'!$R$13:$T$334,3,FALSE()),0)</f>
        <v>2925671.2280324521</v>
      </c>
      <c r="F243" s="35">
        <f>IFERROR(VLOOKUP(B243,'BESCHUT WERK 2025'!$K$13:$M$354,3,FALSE()),0)</f>
        <v>104366.08934033399</v>
      </c>
      <c r="G243" s="35">
        <f>IFERROR(VLOOKUP(B243,'SOCIALE INFRASTRUCTUUR 2025'!$K$13:$M$354,3,FALSE()),0)</f>
        <v>13297.013416235304</v>
      </c>
      <c r="H243" s="31"/>
      <c r="I243" s="34">
        <f t="shared" si="19"/>
        <v>2934479.9064935804</v>
      </c>
      <c r="J243" s="35">
        <f>IFERROR(VLOOKUP($B243,'WSW2025'!$R$13:$U$334,4,FALSE()),0)</f>
        <v>2807857.4891372533</v>
      </c>
      <c r="K243" s="35">
        <f>IFERROR(VLOOKUP(B243,'BESCHUT WERK 2025'!$K$13:$N$354,4,FALSE()),0)</f>
        <v>112232.76551442432</v>
      </c>
      <c r="L243" s="35">
        <f>IFERROR(VLOOKUP(B243,'SOCIALE INFRASTRUCTUUR 2025'!$K$13:$N$354,4,FALSE()),0)</f>
        <v>14389.65184190272</v>
      </c>
      <c r="N243" s="34">
        <f t="shared" si="20"/>
        <v>2871760.3839144795</v>
      </c>
      <c r="O243" s="35">
        <f>IFERROR(VLOOKUP($B243,'WSW2025'!$R$13:$V$334,5,FALSE()),0)</f>
        <v>2736180.0543946074</v>
      </c>
      <c r="P243" s="35">
        <f>IFERROR(VLOOKUP(B243,'BESCHUT WERK 2025'!$K$13:$O$354,5,FALSE()),0)</f>
        <v>120096.69611963349</v>
      </c>
      <c r="Q243" s="35">
        <f>IFERROR(VLOOKUP(B243,'SOCIALE INFRASTRUCTUUR 2025'!$K$13:$O$354,5,FALSE()),0)</f>
        <v>15483.633400238443</v>
      </c>
      <c r="S243" s="34">
        <f t="shared" si="21"/>
        <v>2721907.8168855142</v>
      </c>
      <c r="T243" s="35">
        <f>IFERROR(VLOOKUP($B243,'WSW2025'!$R$13:$W$334,6,FALSE()),0)</f>
        <v>2577456.5277247336</v>
      </c>
      <c r="U243" s="35">
        <f>IFERROR(VLOOKUP(B243,'BESCHUT WERK 2025'!$K$13:$P$354,6,FALSE()),0)</f>
        <v>127872.33106953821</v>
      </c>
      <c r="V243" s="35">
        <f>IFERROR(VLOOKUP(B243,'SOCIALE INFRASTRUCTUUR 2025'!$K$13:$P$354,6,FALSE()),0)</f>
        <v>16578.958091242472</v>
      </c>
      <c r="X243" s="34">
        <f t="shared" si="22"/>
        <v>2686136.2562340037</v>
      </c>
      <c r="Y243" s="35">
        <f>IFERROR(VLOOKUP($B243,'WSW2025'!$R$13:$X$334,7,FALSE()),0)</f>
        <v>2532722.0693340912</v>
      </c>
      <c r="Z243" s="35">
        <f>IFERROR(VLOOKUP(B243,'BESCHUT WERK 2025'!$K$13:$Q$354,7,FALSE()),0)</f>
        <v>135737.88941866363</v>
      </c>
      <c r="AA243" s="35">
        <f>IFERROR(VLOOKUP(B243,'SOCIALE INFRASTRUCTUUR 2025'!$K$13:$Q$354,7,FALSE()),0)</f>
        <v>17676.297481248963</v>
      </c>
      <c r="AC243" s="34">
        <f t="shared" si="23"/>
        <v>2573482.0507140639</v>
      </c>
      <c r="AD243" s="35">
        <f>IFERROR(VLOOKUP($B243,'WSW2025'!$R$13:$Y$334,8,FALSE()),0)</f>
        <v>2409812.079305293</v>
      </c>
      <c r="AE243" s="35">
        <f>IFERROR(VLOOKUP(B243,'BESCHUT WERK 2025'!$K$13:$R$354,8,FALSE()),0)</f>
        <v>144800.97211806584</v>
      </c>
      <c r="AF243" s="35">
        <f>IFERROR(VLOOKUP(B243,'SOCIALE INFRASTRUCTUUR 2025'!$K$13:$R$354,8,FALSE()),0)</f>
        <v>18868.999290705218</v>
      </c>
    </row>
    <row r="244" spans="2:32">
      <c r="B244" s="32">
        <v>275</v>
      </c>
      <c r="C244" s="33" t="s">
        <v>255</v>
      </c>
      <c r="D244" s="34">
        <f t="shared" si="18"/>
        <v>6845512.029961762</v>
      </c>
      <c r="E244" s="35">
        <f>IFERROR(VLOOKUP($B244,'WSW2025'!$R$13:$T$334,3,FALSE()),0)</f>
        <v>6268610.7581531769</v>
      </c>
      <c r="F244" s="35">
        <f>IFERROR(VLOOKUP(B244,'BESCHUT WERK 2025'!$K$13:$M$354,3,FALSE()),0)</f>
        <v>507726.92111513717</v>
      </c>
      <c r="G244" s="35">
        <f>IFERROR(VLOOKUP(B244,'SOCIALE INFRASTRUCTUUR 2025'!$K$13:$M$354,3,FALSE()),0)</f>
        <v>69174.35069344884</v>
      </c>
      <c r="H244" s="31"/>
      <c r="I244" s="34">
        <f t="shared" si="19"/>
        <v>6648939.2939337362</v>
      </c>
      <c r="J244" s="35">
        <f>IFERROR(VLOOKUP($B244,'WSW2025'!$R$13:$U$334,4,FALSE()),0)</f>
        <v>6028083.5304218298</v>
      </c>
      <c r="K244" s="35">
        <f>IFERROR(VLOOKUP(B244,'BESCHUT WERK 2025'!$K$13:$N$354,4,FALSE()),0)</f>
        <v>545997.23763773893</v>
      </c>
      <c r="L244" s="35">
        <f>IFERROR(VLOOKUP(B244,'SOCIALE INFRASTRUCTUUR 2025'!$K$13:$N$354,4,FALSE()),0)</f>
        <v>74858.525874168088</v>
      </c>
      <c r="N244" s="34">
        <f t="shared" si="20"/>
        <v>6365829.005659054</v>
      </c>
      <c r="O244" s="35">
        <f>IFERROR(VLOOKUP($B244,'WSW2025'!$R$13:$V$334,5,FALSE()),0)</f>
        <v>5701025.1199572589</v>
      </c>
      <c r="P244" s="35">
        <f>IFERROR(VLOOKUP(B244,'BESCHUT WERK 2025'!$K$13:$O$354,5,FALSE()),0)</f>
        <v>584254.19733875699</v>
      </c>
      <c r="Q244" s="35">
        <f>IFERROR(VLOOKUP(B244,'SOCIALE INFRASTRUCTUUR 2025'!$K$13:$O$354,5,FALSE()),0)</f>
        <v>80549.688363038193</v>
      </c>
      <c r="S244" s="34">
        <f t="shared" si="21"/>
        <v>6179689.4568433221</v>
      </c>
      <c r="T244" s="35">
        <f>IFERROR(VLOOKUP($B244,'WSW2025'!$R$13:$W$334,6,FALSE()),0)</f>
        <v>5471360.008074699</v>
      </c>
      <c r="U244" s="35">
        <f>IFERROR(VLOOKUP(B244,'BESCHUT WERK 2025'!$K$13:$P$354,6,FALSE()),0)</f>
        <v>622081.61060856399</v>
      </c>
      <c r="V244" s="35">
        <f>IFERROR(VLOOKUP(B244,'SOCIALE INFRASTRUCTUUR 2025'!$K$13:$P$354,6,FALSE()),0)</f>
        <v>86247.838160059167</v>
      </c>
      <c r="X244" s="34">
        <f t="shared" si="22"/>
        <v>5950883.478314965</v>
      </c>
      <c r="Y244" s="35">
        <f>IFERROR(VLOOKUP($B244,'WSW2025'!$R$13:$X$334,7,FALSE()),0)</f>
        <v>5198580.5203318913</v>
      </c>
      <c r="Z244" s="35">
        <f>IFERROR(VLOOKUP(B244,'BESCHUT WERK 2025'!$K$13:$Q$354,7,FALSE()),0)</f>
        <v>660346.48906376818</v>
      </c>
      <c r="AA244" s="35">
        <f>IFERROR(VLOOKUP(B244,'SOCIALE INFRASTRUCTUUR 2025'!$K$13:$Q$354,7,FALSE()),0)</f>
        <v>91956.468919306397</v>
      </c>
      <c r="AC244" s="34">
        <f t="shared" si="23"/>
        <v>5752413.2010910306</v>
      </c>
      <c r="AD244" s="35">
        <f>IFERROR(VLOOKUP($B244,'WSW2025'!$R$13:$Y$334,8,FALSE()),0)</f>
        <v>4949814.8408783125</v>
      </c>
      <c r="AE244" s="35">
        <f>IFERROR(VLOOKUP(B244,'BESCHUT WERK 2025'!$K$13:$R$354,8,FALSE()),0)</f>
        <v>704437.16165545408</v>
      </c>
      <c r="AF244" s="35">
        <f>IFERROR(VLOOKUP(B244,'SOCIALE INFRASTRUCTUUR 2025'!$K$13:$R$354,8,FALSE()),0)</f>
        <v>98161.198557264244</v>
      </c>
    </row>
    <row r="245" spans="2:32">
      <c r="B245" s="32">
        <v>340</v>
      </c>
      <c r="C245" s="33" t="s">
        <v>256</v>
      </c>
      <c r="D245" s="34">
        <f t="shared" si="18"/>
        <v>1640746.3538651327</v>
      </c>
      <c r="E245" s="35">
        <f>IFERROR(VLOOKUP($B245,'WSW2025'!$R$13:$T$334,3,FALSE()),0)</f>
        <v>1539672.7062419644</v>
      </c>
      <c r="F245" s="35">
        <f>IFERROR(VLOOKUP(B245,'BESCHUT WERK 2025'!$K$13:$M$354,3,FALSE()),0)</f>
        <v>81800.448401883405</v>
      </c>
      <c r="G245" s="35">
        <f>IFERROR(VLOOKUP(B245,'SOCIALE INFRASTRUCTUUR 2025'!$K$13:$M$354,3,FALSE()),0)</f>
        <v>19273.199221284882</v>
      </c>
      <c r="H245" s="31"/>
      <c r="I245" s="34">
        <f t="shared" si="19"/>
        <v>1384144.0817785454</v>
      </c>
      <c r="J245" s="35">
        <f>IFERROR(VLOOKUP($B245,'WSW2025'!$R$13:$U$334,4,FALSE()),0)</f>
        <v>1275320.9490624412</v>
      </c>
      <c r="K245" s="35">
        <f>IFERROR(VLOOKUP(B245,'BESCHUT WERK 2025'!$K$13:$N$354,4,FALSE()),0)</f>
        <v>87966.221619413598</v>
      </c>
      <c r="L245" s="35">
        <f>IFERROR(VLOOKUP(B245,'SOCIALE INFRASTRUCTUUR 2025'!$K$13:$N$354,4,FALSE()),0)</f>
        <v>20856.911096690463</v>
      </c>
      <c r="N245" s="34">
        <f t="shared" si="20"/>
        <v>1385175.225362791</v>
      </c>
      <c r="O245" s="35">
        <f>IFERROR(VLOOKUP($B245,'WSW2025'!$R$13:$V$334,5,FALSE()),0)</f>
        <v>1268602.8126983172</v>
      </c>
      <c r="P245" s="35">
        <f>IFERROR(VLOOKUP(B245,'BESCHUT WERK 2025'!$K$13:$O$354,5,FALSE()),0)</f>
        <v>94129.842904577556</v>
      </c>
      <c r="Q245" s="35">
        <f>IFERROR(VLOOKUP(B245,'SOCIALE INFRASTRUCTUUR 2025'!$K$13:$O$354,5,FALSE()),0)</f>
        <v>22442.569759896174</v>
      </c>
      <c r="S245" s="34">
        <f t="shared" si="21"/>
        <v>1309056.0231604974</v>
      </c>
      <c r="T245" s="35">
        <f>IFERROR(VLOOKUP($B245,'WSW2025'!$R$13:$W$334,6,FALSE()),0)</f>
        <v>1184801.5884626601</v>
      </c>
      <c r="U245" s="35">
        <f>IFERROR(VLOOKUP(B245,'BESCHUT WERK 2025'!$K$13:$P$354,6,FALSE()),0)</f>
        <v>100224.25948693525</v>
      </c>
      <c r="V245" s="35">
        <f>IFERROR(VLOOKUP(B245,'SOCIALE INFRASTRUCTUUR 2025'!$K$13:$P$354,6,FALSE()),0)</f>
        <v>24030.175210902013</v>
      </c>
      <c r="X245" s="34">
        <f t="shared" si="22"/>
        <v>1211783.6997581301</v>
      </c>
      <c r="Y245" s="35">
        <f>IFERROR(VLOOKUP($B245,'WSW2025'!$R$13:$X$334,7,FALSE()),0)</f>
        <v>1079773.8423431369</v>
      </c>
      <c r="Z245" s="35">
        <f>IFERROR(VLOOKUP(B245,'BESCHUT WERK 2025'!$K$13:$Q$354,7,FALSE()),0)</f>
        <v>106389.15657138513</v>
      </c>
      <c r="AA245" s="35">
        <f>IFERROR(VLOOKUP(B245,'SOCIALE INFRASTRUCTUUR 2025'!$K$13:$Q$354,7,FALSE()),0)</f>
        <v>25620.700843608047</v>
      </c>
      <c r="AC245" s="34">
        <f t="shared" si="23"/>
        <v>1148390.8620320957</v>
      </c>
      <c r="AD245" s="35">
        <f>IFERROR(VLOOKUP($B245,'WSW2025'!$R$13:$Y$334,8,FALSE()),0)</f>
        <v>1007548.7597997045</v>
      </c>
      <c r="AE245" s="35">
        <f>IFERROR(VLOOKUP(B245,'BESCHUT WERK 2025'!$K$13:$R$354,8,FALSE()),0)</f>
        <v>113492.65382226776</v>
      </c>
      <c r="AF245" s="35">
        <f>IFERROR(VLOOKUP(B245,'SOCIALE INFRASTRUCTUUR 2025'!$K$13:$R$354,8,FALSE()),0)</f>
        <v>27349.448410123299</v>
      </c>
    </row>
    <row r="246" spans="2:32">
      <c r="B246" s="32">
        <v>597</v>
      </c>
      <c r="C246" s="33" t="s">
        <v>257</v>
      </c>
      <c r="D246" s="34">
        <f t="shared" si="18"/>
        <v>293659.04558142496</v>
      </c>
      <c r="E246" s="35">
        <f>IFERROR(VLOOKUP($B246,'WSW2025'!$R$13:$T$334,3,FALSE()),0)</f>
        <v>0</v>
      </c>
      <c r="F246" s="35">
        <f>IFERROR(VLOOKUP(B246,'BESCHUT WERK 2025'!$K$13:$M$354,3,FALSE()),0)</f>
        <v>245401.34520564962</v>
      </c>
      <c r="G246" s="35">
        <f>IFERROR(VLOOKUP(B246,'SOCIALE INFRASTRUCTUUR 2025'!$K$13:$M$354,3,FALSE()),0)</f>
        <v>48257.700375775319</v>
      </c>
      <c r="H246" s="31"/>
      <c r="I246" s="34">
        <f t="shared" si="19"/>
        <v>316121.78334065212</v>
      </c>
      <c r="J246" s="35">
        <f>IFERROR(VLOOKUP($B246,'WSW2025'!$R$13:$U$334,4,FALSE()),0)</f>
        <v>0</v>
      </c>
      <c r="K246" s="35">
        <f>IFERROR(VLOOKUP(B246,'BESCHUT WERK 2025'!$K$13:$N$354,4,FALSE()),0)</f>
        <v>263898.6648582411</v>
      </c>
      <c r="L246" s="35">
        <f>IFERROR(VLOOKUP(B246,'SOCIALE INFRASTRUCTUUR 2025'!$K$13:$N$354,4,FALSE()),0)</f>
        <v>52223.118482410995</v>
      </c>
      <c r="N246" s="34">
        <f t="shared" si="20"/>
        <v>338582.93981796893</v>
      </c>
      <c r="O246" s="35">
        <f>IFERROR(VLOOKUP($B246,'WSW2025'!$R$13:$V$334,5,FALSE()),0)</f>
        <v>0</v>
      </c>
      <c r="P246" s="35">
        <f>IFERROR(VLOOKUP(B246,'BESCHUT WERK 2025'!$K$13:$O$354,5,FALSE()),0)</f>
        <v>282389.52871373278</v>
      </c>
      <c r="Q246" s="35">
        <f>IFERROR(VLOOKUP(B246,'SOCIALE INFRASTRUCTUUR 2025'!$K$13:$O$354,5,FALSE()),0)</f>
        <v>56193.411104236147</v>
      </c>
      <c r="S246" s="34">
        <f t="shared" si="21"/>
        <v>360841.35670205596</v>
      </c>
      <c r="T246" s="35">
        <f>IFERROR(VLOOKUP($B246,'WSW2025'!$R$13:$W$334,6,FALSE()),0)</f>
        <v>0</v>
      </c>
      <c r="U246" s="35">
        <f>IFERROR(VLOOKUP(B246,'BESCHUT WERK 2025'!$K$13:$P$354,6,FALSE()),0)</f>
        <v>300672.77846080519</v>
      </c>
      <c r="V246" s="35">
        <f>IFERROR(VLOOKUP(B246,'SOCIALE INFRASTRUCTUUR 2025'!$K$13:$P$354,6,FALSE()),0)</f>
        <v>60168.578241250769</v>
      </c>
      <c r="X246" s="34">
        <f t="shared" si="22"/>
        <v>383318.52686520538</v>
      </c>
      <c r="Y246" s="35">
        <f>IFERROR(VLOOKUP($B246,'WSW2025'!$R$13:$X$334,7,FALSE()),0)</f>
        <v>0</v>
      </c>
      <c r="Z246" s="35">
        <f>IFERROR(VLOOKUP(B246,'BESCHUT WERK 2025'!$K$13:$Q$354,7,FALSE()),0)</f>
        <v>319167.46971415577</v>
      </c>
      <c r="AA246" s="35">
        <f>IFERROR(VLOOKUP(B246,'SOCIALE INFRASTRUCTUUR 2025'!$K$13:$Q$354,7,FALSE()),0)</f>
        <v>64151.057151049601</v>
      </c>
      <c r="AC246" s="34">
        <f t="shared" si="23"/>
        <v>408957.58810610464</v>
      </c>
      <c r="AD246" s="35">
        <f>IFERROR(VLOOKUP($B246,'WSW2025'!$R$13:$Y$334,8,FALSE()),0)</f>
        <v>0</v>
      </c>
      <c r="AE246" s="35">
        <f>IFERROR(VLOOKUP(B246,'BESCHUT WERK 2025'!$K$13:$R$354,8,FALSE()),0)</f>
        <v>340477.96146680368</v>
      </c>
      <c r="AF246" s="35">
        <f>IFERROR(VLOOKUP(B246,'SOCIALE INFRASTRUCTUUR 2025'!$K$13:$R$354,8,FALSE()),0)</f>
        <v>68479.626639300957</v>
      </c>
    </row>
    <row r="247" spans="2:32">
      <c r="B247" s="32">
        <v>1742</v>
      </c>
      <c r="C247" s="33" t="s">
        <v>258</v>
      </c>
      <c r="D247" s="34">
        <f t="shared" si="18"/>
        <v>3241125.6007640073</v>
      </c>
      <c r="E247" s="35">
        <f>IFERROR(VLOOKUP($B247,'WSW2025'!$R$13:$T$334,3,FALSE()),0)</f>
        <v>3019251.3528366177</v>
      </c>
      <c r="F247" s="35">
        <f>IFERROR(VLOOKUP(B247,'BESCHUT WERK 2025'!$K$13:$M$354,3,FALSE()),0)</f>
        <v>186166.53774221838</v>
      </c>
      <c r="G247" s="35">
        <f>IFERROR(VLOOKUP(B247,'SOCIALE INFRASTRUCTUUR 2025'!$K$13:$M$354,3,FALSE()),0)</f>
        <v>35707.710185171214</v>
      </c>
      <c r="H247" s="31"/>
      <c r="I247" s="34">
        <f t="shared" si="19"/>
        <v>3062078.9494879432</v>
      </c>
      <c r="J247" s="35">
        <f>IFERROR(VLOOKUP($B247,'WSW2025'!$R$13:$U$334,4,FALSE()),0)</f>
        <v>2823238.0883067488</v>
      </c>
      <c r="K247" s="35">
        <f>IFERROR(VLOOKUP(B247,'BESCHUT WERK 2025'!$K$13:$N$354,4,FALSE()),0)</f>
        <v>200198.98713383795</v>
      </c>
      <c r="L247" s="35">
        <f>IFERROR(VLOOKUP(B247,'SOCIALE INFRASTRUCTUUR 2025'!$K$13:$N$354,4,FALSE()),0)</f>
        <v>38641.874047356745</v>
      </c>
      <c r="N247" s="34">
        <f t="shared" si="20"/>
        <v>2997178.1692867433</v>
      </c>
      <c r="O247" s="35">
        <f>IFERROR(VLOOKUP($B247,'WSW2025'!$R$13:$V$334,5,FALSE()),0)</f>
        <v>2741371.9855135772</v>
      </c>
      <c r="P247" s="35">
        <f>IFERROR(VLOOKUP(B247,'BESCHUT WERK 2025'!$K$13:$O$354,5,FALSE()),0)</f>
        <v>214226.53902421103</v>
      </c>
      <c r="Q247" s="35">
        <f>IFERROR(VLOOKUP(B247,'SOCIALE INFRASTRUCTUUR 2025'!$K$13:$O$354,5,FALSE()),0)</f>
        <v>41579.644748954917</v>
      </c>
      <c r="S247" s="34">
        <f t="shared" si="21"/>
        <v>2944773.1336757978</v>
      </c>
      <c r="T247" s="35">
        <f>IFERROR(VLOOKUP($B247,'WSW2025'!$R$13:$W$334,6,FALSE()),0)</f>
        <v>2672155.5208293572</v>
      </c>
      <c r="U247" s="35">
        <f>IFERROR(VLOOKUP(B247,'BESCHUT WERK 2025'!$K$13:$P$354,6,FALSE()),0)</f>
        <v>228096.59055647484</v>
      </c>
      <c r="V247" s="35">
        <f>IFERROR(VLOOKUP(B247,'SOCIALE INFRASTRUCTUUR 2025'!$K$13:$P$354,6,FALSE()),0)</f>
        <v>44521.022289965738</v>
      </c>
      <c r="X247" s="34">
        <f t="shared" si="22"/>
        <v>2833169.0381215834</v>
      </c>
      <c r="Y247" s="35">
        <f>IFERROR(VLOOKUP($B247,'WSW2025'!$R$13:$X$334,7,FALSE()),0)</f>
        <v>2543574.1820414388</v>
      </c>
      <c r="Z247" s="35">
        <f>IFERROR(VLOOKUP(B247,'BESCHUT WERK 2025'!$K$13:$Q$354,7,FALSE()),0)</f>
        <v>242127.04599004911</v>
      </c>
      <c r="AA247" s="35">
        <f>IFERROR(VLOOKUP(B247,'SOCIALE INFRASTRUCTUUR 2025'!$K$13:$Q$354,7,FALSE()),0)</f>
        <v>47467.810090095525</v>
      </c>
      <c r="AC247" s="34">
        <f t="shared" si="23"/>
        <v>2766814.6709717386</v>
      </c>
      <c r="AD247" s="35">
        <f>IFERROR(VLOOKUP($B247,'WSW2025'!$R$13:$Y$334,8,FALSE()),0)</f>
        <v>2457850.361542881</v>
      </c>
      <c r="AE247" s="35">
        <f>IFERROR(VLOOKUP(B247,'BESCHUT WERK 2025'!$K$13:$R$354,8,FALSE()),0)</f>
        <v>258293.6259403346</v>
      </c>
      <c r="AF247" s="35">
        <f>IFERROR(VLOOKUP(B247,'SOCIALE INFRASTRUCTUUR 2025'!$K$13:$R$354,8,FALSE()),0)</f>
        <v>50670.683488523006</v>
      </c>
    </row>
    <row r="248" spans="2:32">
      <c r="B248" s="32">
        <v>603</v>
      </c>
      <c r="C248" s="33" t="s">
        <v>259</v>
      </c>
      <c r="D248" s="34">
        <f t="shared" si="18"/>
        <v>2688540.4963509417</v>
      </c>
      <c r="E248" s="35">
        <f>IFERROR(VLOOKUP($B248,'WSW2025'!$R$13:$T$334,3,FALSE()),0)</f>
        <v>2227640.893062443</v>
      </c>
      <c r="F248" s="35">
        <f>IFERROR(VLOOKUP(B248,'BESCHUT WERK 2025'!$K$13:$M$354,3,FALSE()),0)</f>
        <v>400540.12665749801</v>
      </c>
      <c r="G248" s="35">
        <f>IFERROR(VLOOKUP(B248,'SOCIALE INFRASTRUCTUUR 2025'!$K$13:$M$354,3,FALSE()),0)</f>
        <v>60359.476631000711</v>
      </c>
      <c r="H248" s="31"/>
      <c r="I248" s="34">
        <f t="shared" si="19"/>
        <v>2642675.377044789</v>
      </c>
      <c r="J248" s="35">
        <f>IFERROR(VLOOKUP($B248,'WSW2025'!$R$13:$U$334,4,FALSE()),0)</f>
        <v>2146624.9044349948</v>
      </c>
      <c r="K248" s="35">
        <f>IFERROR(VLOOKUP(B248,'BESCHUT WERK 2025'!$K$13:$N$354,4,FALSE()),0)</f>
        <v>430731.15413643804</v>
      </c>
      <c r="L248" s="35">
        <f>IFERROR(VLOOKUP(B248,'SOCIALE INFRASTRUCTUUR 2025'!$K$13:$N$354,4,FALSE()),0)</f>
        <v>65319.318473356179</v>
      </c>
      <c r="N248" s="34">
        <f t="shared" si="20"/>
        <v>2455482.8357155654</v>
      </c>
      <c r="O248" s="35">
        <f>IFERROR(VLOOKUP($B248,'WSW2025'!$R$13:$V$334,5,FALSE()),0)</f>
        <v>1924285.9339157813</v>
      </c>
      <c r="P248" s="35">
        <f>IFERROR(VLOOKUP(B248,'BESCHUT WERK 2025'!$K$13:$O$354,5,FALSE()),0)</f>
        <v>460911.64456724114</v>
      </c>
      <c r="Q248" s="35">
        <f>IFERROR(VLOOKUP(B248,'SOCIALE INFRASTRUCTUUR 2025'!$K$13:$O$354,5,FALSE()),0)</f>
        <v>70285.257232543052</v>
      </c>
      <c r="S248" s="34">
        <f t="shared" si="21"/>
        <v>2418033.5085914358</v>
      </c>
      <c r="T248" s="35">
        <f>IFERROR(VLOOKUP($B248,'WSW2025'!$R$13:$W$334,6,FALSE()),0)</f>
        <v>1852022.9450916743</v>
      </c>
      <c r="U248" s="35">
        <f>IFERROR(VLOOKUP(B248,'BESCHUT WERK 2025'!$K$13:$P$354,6,FALSE()),0)</f>
        <v>490753.27059120033</v>
      </c>
      <c r="V248" s="35">
        <f>IFERROR(VLOOKUP(B248,'SOCIALE INFRASTRUCTUUR 2025'!$K$13:$P$354,6,FALSE()),0)</f>
        <v>75257.292908561343</v>
      </c>
      <c r="X248" s="34">
        <f t="shared" si="22"/>
        <v>2333901.3761676401</v>
      </c>
      <c r="Y248" s="35">
        <f>IFERROR(VLOOKUP($B248,'WSW2025'!$R$13:$X$334,7,FALSE()),0)</f>
        <v>1732722.8941686188</v>
      </c>
      <c r="Z248" s="35">
        <f>IFERROR(VLOOKUP(B248,'BESCHUT WERK 2025'!$K$13:$Q$354,7,FALSE()),0)</f>
        <v>520940.00803919451</v>
      </c>
      <c r="AA248" s="35">
        <f>IFERROR(VLOOKUP(B248,'SOCIALE INFRASTRUCTUUR 2025'!$K$13:$Q$354,7,FALSE()),0)</f>
        <v>80238.473959826762</v>
      </c>
      <c r="AC248" s="34">
        <f t="shared" si="23"/>
        <v>2267275.1276668678</v>
      </c>
      <c r="AD248" s="35">
        <f>IFERROR(VLOOKUP($B248,'WSW2025'!$R$13:$Y$334,8,FALSE()),0)</f>
        <v>1625899.9418103315</v>
      </c>
      <c r="AE248" s="35">
        <f>IFERROR(VLOOKUP(B248,'BESCHUT WERK 2025'!$K$13:$R$354,8,FALSE()),0)</f>
        <v>555722.64975041349</v>
      </c>
      <c r="AF248" s="35">
        <f>IFERROR(VLOOKUP(B248,'SOCIALE INFRASTRUCTUUR 2025'!$K$13:$R$354,8,FALSE()),0)</f>
        <v>85652.536106122585</v>
      </c>
    </row>
    <row r="249" spans="2:32">
      <c r="B249" s="32">
        <v>1669</v>
      </c>
      <c r="C249" s="33" t="s">
        <v>260</v>
      </c>
      <c r="D249" s="34">
        <f t="shared" si="18"/>
        <v>3074574.6000602245</v>
      </c>
      <c r="E249" s="35">
        <f>IFERROR(VLOOKUP($B249,'WSW2025'!$R$13:$T$334,3,FALSE()),0)</f>
        <v>2897921.5497101992</v>
      </c>
      <c r="F249" s="35">
        <f>IFERROR(VLOOKUP(B249,'BESCHUT WERK 2025'!$K$13:$M$354,3,FALSE()),0)</f>
        <v>155138.78145184697</v>
      </c>
      <c r="G249" s="35">
        <f>IFERROR(VLOOKUP(B249,'SOCIALE INFRASTRUCTUUR 2025'!$K$13:$M$354,3,FALSE()),0)</f>
        <v>21514.26889817847</v>
      </c>
      <c r="H249" s="31"/>
      <c r="I249" s="34">
        <f t="shared" si="19"/>
        <v>2912405.8708062875</v>
      </c>
      <c r="J249" s="35">
        <f>IFERROR(VLOOKUP($B249,'WSW2025'!$R$13:$U$334,4,FALSE()),0)</f>
        <v>2722291.248210853</v>
      </c>
      <c r="K249" s="35">
        <f>IFERROR(VLOOKUP(B249,'BESCHUT WERK 2025'!$K$13:$N$354,4,FALSE()),0)</f>
        <v>166832.48927819854</v>
      </c>
      <c r="L249" s="35">
        <f>IFERROR(VLOOKUP(B249,'SOCIALE INFRASTRUCTUUR 2025'!$K$13:$N$354,4,FALSE()),0)</f>
        <v>23282.133317235865</v>
      </c>
      <c r="N249" s="34">
        <f t="shared" si="20"/>
        <v>2803383.9643318905</v>
      </c>
      <c r="O249" s="35">
        <f>IFERROR(VLOOKUP($B249,'WSW2025'!$R$13:$V$334,5,FALSE()),0)</f>
        <v>2599809.6775836144</v>
      </c>
      <c r="P249" s="35">
        <f>IFERROR(VLOOKUP(B249,'BESCHUT WERK 2025'!$K$13:$O$354,5,FALSE()),0)</f>
        <v>178522.11585350838</v>
      </c>
      <c r="Q249" s="35">
        <f>IFERROR(VLOOKUP(B249,'SOCIALE INFRASTRUCTUUR 2025'!$K$13:$O$354,5,FALSE()),0)</f>
        <v>25052.17089476782</v>
      </c>
      <c r="S249" s="34">
        <f t="shared" si="21"/>
        <v>2749009.3928586682</v>
      </c>
      <c r="T249" s="35">
        <f>IFERROR(VLOOKUP($B249,'WSW2025'!$R$13:$W$334,6,FALSE()),0)</f>
        <v>2532104.5190975009</v>
      </c>
      <c r="U249" s="35">
        <f>IFERROR(VLOOKUP(B249,'BESCHUT WERK 2025'!$K$13:$P$354,6,FALSE()),0)</f>
        <v>190080.49213039337</v>
      </c>
      <c r="V249" s="35">
        <f>IFERROR(VLOOKUP(B249,'SOCIALE INFRASTRUCTUUR 2025'!$K$13:$P$354,6,FALSE()),0)</f>
        <v>26824.38163077434</v>
      </c>
      <c r="X249" s="34">
        <f t="shared" si="22"/>
        <v>2777851.3264654493</v>
      </c>
      <c r="Y249" s="35">
        <f>IFERROR(VLOOKUP($B249,'WSW2025'!$R$13:$X$334,7,FALSE()),0)</f>
        <v>2547478.9360359162</v>
      </c>
      <c r="Z249" s="35">
        <f>IFERROR(VLOOKUP(B249,'BESCHUT WERK 2025'!$K$13:$Q$354,7,FALSE()),0)</f>
        <v>201772.53832504063</v>
      </c>
      <c r="AA249" s="35">
        <f>IFERROR(VLOOKUP(B249,'SOCIALE INFRASTRUCTUUR 2025'!$K$13:$Q$354,7,FALSE()),0)</f>
        <v>28599.852104492704</v>
      </c>
      <c r="AC249" s="34">
        <f t="shared" si="23"/>
        <v>2736437.3349590688</v>
      </c>
      <c r="AD249" s="35">
        <f>IFERROR(VLOOKUP($B249,'WSW2025'!$R$13:$Y$334,8,FALSE()),0)</f>
        <v>2490663.0298455539</v>
      </c>
      <c r="AE249" s="35">
        <f>IFERROR(VLOOKUP(B249,'BESCHUT WERK 2025'!$K$13:$R$354,8,FALSE()),0)</f>
        <v>215244.68828360987</v>
      </c>
      <c r="AF249" s="35">
        <f>IFERROR(VLOOKUP(B249,'SOCIALE INFRASTRUCTUUR 2025'!$K$13:$R$354,8,FALSE()),0)</f>
        <v>30529.616829905077</v>
      </c>
    </row>
    <row r="250" spans="2:32">
      <c r="B250" s="32">
        <v>957</v>
      </c>
      <c r="C250" s="33" t="s">
        <v>261</v>
      </c>
      <c r="D250" s="34">
        <f t="shared" si="18"/>
        <v>11769985.735648029</v>
      </c>
      <c r="E250" s="35">
        <f>IFERROR(VLOOKUP($B250,'WSW2025'!$R$13:$T$334,3,FALSE()),0)</f>
        <v>10782503.799202688</v>
      </c>
      <c r="F250" s="35">
        <f>IFERROR(VLOOKUP(B250,'BESCHUT WERK 2025'!$K$13:$M$354,3,FALSE()),0)</f>
        <v>880059.99659957387</v>
      </c>
      <c r="G250" s="35">
        <f>IFERROR(VLOOKUP(B250,'SOCIALE INFRASTRUCTUUR 2025'!$K$13:$M$354,3,FALSE()),0)</f>
        <v>107421.9398457661</v>
      </c>
      <c r="H250" s="31"/>
      <c r="I250" s="34">
        <f t="shared" si="19"/>
        <v>11068253.727374058</v>
      </c>
      <c r="J250" s="35">
        <f>IFERROR(VLOOKUP($B250,'WSW2025'!$R$13:$U$334,4,FALSE()),0)</f>
        <v>10005609.530363832</v>
      </c>
      <c r="K250" s="35">
        <f>IFERROR(VLOOKUP(B250,'BESCHUT WERK 2025'!$K$13:$N$354,4,FALSE()),0)</f>
        <v>946395.21190541633</v>
      </c>
      <c r="L250" s="35">
        <f>IFERROR(VLOOKUP(B250,'SOCIALE INFRASTRUCTUUR 2025'!$K$13:$N$354,4,FALSE()),0)</f>
        <v>116248.98510480962</v>
      </c>
      <c r="N250" s="34">
        <f t="shared" si="20"/>
        <v>10504508.0368426</v>
      </c>
      <c r="O250" s="35">
        <f>IFERROR(VLOOKUP($B250,'WSW2025'!$R$13:$V$334,5,FALSE()),0)</f>
        <v>9366713.8803905733</v>
      </c>
      <c r="P250" s="35">
        <f>IFERROR(VLOOKUP(B250,'BESCHUT WERK 2025'!$K$13:$O$354,5,FALSE()),0)</f>
        <v>1012707.2753871791</v>
      </c>
      <c r="Q250" s="35">
        <f>IFERROR(VLOOKUP(B250,'SOCIALE INFRASTRUCTUUR 2025'!$K$13:$O$354,5,FALSE()),0)</f>
        <v>125086.88106484765</v>
      </c>
      <c r="S250" s="34">
        <f t="shared" si="21"/>
        <v>9963776.7662435081</v>
      </c>
      <c r="T250" s="35">
        <f>IFERROR(VLOOKUP($B250,'WSW2025'!$R$13:$W$334,6,FALSE()),0)</f>
        <v>8751566.3467961159</v>
      </c>
      <c r="U250" s="35">
        <f>IFERROR(VLOOKUP(B250,'BESCHUT WERK 2025'!$K$13:$P$354,6,FALSE()),0)</f>
        <v>1078274.7917215119</v>
      </c>
      <c r="V250" s="35">
        <f>IFERROR(VLOOKUP(B250,'SOCIALE INFRASTRUCTUUR 2025'!$K$13:$P$354,6,FALSE()),0)</f>
        <v>133935.62772588019</v>
      </c>
      <c r="X250" s="34">
        <f t="shared" si="22"/>
        <v>9745100.1371498909</v>
      </c>
      <c r="Y250" s="35">
        <f>IFERROR(VLOOKUP($B250,'WSW2025'!$R$13:$X$334,7,FALSE()),0)</f>
        <v>8457698.9056676216</v>
      </c>
      <c r="Z250" s="35">
        <f>IFERROR(VLOOKUP(B250,'BESCHUT WERK 2025'!$K$13:$Q$354,7,FALSE()),0)</f>
        <v>1144600.5810438662</v>
      </c>
      <c r="AA250" s="35">
        <f>IFERROR(VLOOKUP(B250,'SOCIALE INFRASTRUCTUUR 2025'!$K$13:$Q$354,7,FALSE()),0)</f>
        <v>142800.65043840453</v>
      </c>
      <c r="AC250" s="34">
        <f t="shared" si="23"/>
        <v>9303455.8396840077</v>
      </c>
      <c r="AD250" s="35">
        <f>IFERROR(VLOOKUP($B250,'WSW2025'!$R$13:$Y$334,8,FALSE()),0)</f>
        <v>7929995.3532263432</v>
      </c>
      <c r="AE250" s="35">
        <f>IFERROR(VLOOKUP(B250,'BESCHUT WERK 2025'!$K$13:$R$354,8,FALSE()),0)</f>
        <v>1221024.4135361232</v>
      </c>
      <c r="AF250" s="35">
        <f>IFERROR(VLOOKUP(B250,'SOCIALE INFRASTRUCTUUR 2025'!$K$13:$R$354,8,FALSE()),0)</f>
        <v>152436.07292153992</v>
      </c>
    </row>
    <row r="251" spans="2:32">
      <c r="B251" s="32">
        <v>1674</v>
      </c>
      <c r="C251" s="33" t="s">
        <v>262</v>
      </c>
      <c r="D251" s="34">
        <f t="shared" si="18"/>
        <v>16282786.77404673</v>
      </c>
      <c r="E251" s="35">
        <f>IFERROR(VLOOKUP($B251,'WSW2025'!$R$13:$T$334,3,FALSE()),0)</f>
        <v>15316167.538498789</v>
      </c>
      <c r="F251" s="35">
        <f>IFERROR(VLOOKUP(B251,'BESCHUT WERK 2025'!$K$13:$M$354,3,FALSE()),0)</f>
        <v>871597.88124765351</v>
      </c>
      <c r="G251" s="35">
        <f>IFERROR(VLOOKUP(B251,'SOCIALE INFRASTRUCTUUR 2025'!$K$13:$M$354,3,FALSE()),0)</f>
        <v>95021.354300288251</v>
      </c>
      <c r="H251" s="31"/>
      <c r="I251" s="34">
        <f t="shared" si="19"/>
        <v>15775066.607788784</v>
      </c>
      <c r="J251" s="35">
        <f>IFERROR(VLOOKUP($B251,'WSW2025'!$R$13:$U$334,4,FALSE()),0)</f>
        <v>14734941.927692872</v>
      </c>
      <c r="K251" s="35">
        <f>IFERROR(VLOOKUP(B251,'BESCHUT WERK 2025'!$K$13:$N$354,4,FALSE()),0)</f>
        <v>937295.25794478634</v>
      </c>
      <c r="L251" s="35">
        <f>IFERROR(VLOOKUP(B251,'SOCIALE INFRASTRUCTUUR 2025'!$K$13:$N$354,4,FALSE()),0)</f>
        <v>102829.42215112507</v>
      </c>
      <c r="N251" s="34">
        <f t="shared" si="20"/>
        <v>15252188.310136391</v>
      </c>
      <c r="O251" s="35">
        <f>IFERROR(VLOOKUP($B251,'WSW2025'!$R$13:$V$334,5,FALSE()),0)</f>
        <v>14138571.516586298</v>
      </c>
      <c r="P251" s="35">
        <f>IFERROR(VLOOKUP(B251,'BESCHUT WERK 2025'!$K$13:$O$354,5,FALSE()),0)</f>
        <v>1002969.7054315334</v>
      </c>
      <c r="Q251" s="35">
        <f>IFERROR(VLOOKUP(B251,'SOCIALE INFRASTRUCTUUR 2025'!$K$13:$O$354,5,FALSE()),0)</f>
        <v>110647.08811855788</v>
      </c>
      <c r="S251" s="34">
        <f t="shared" si="21"/>
        <v>14935176.30611261</v>
      </c>
      <c r="T251" s="35">
        <f>IFERROR(VLOOKUP($B251,'WSW2025'!$R$13:$W$334,6,FALSE()),0)</f>
        <v>13748795.189031988</v>
      </c>
      <c r="U251" s="35">
        <f>IFERROR(VLOOKUP(B251,'BESCHUT WERK 2025'!$K$13:$P$354,6,FALSE()),0)</f>
        <v>1067906.7648780351</v>
      </c>
      <c r="V251" s="35">
        <f>IFERROR(VLOOKUP(B251,'SOCIALE INFRASTRUCTUUR 2025'!$K$13:$P$354,6,FALSE()),0)</f>
        <v>118474.35220258667</v>
      </c>
      <c r="X251" s="34">
        <f t="shared" si="22"/>
        <v>14325644.508614086</v>
      </c>
      <c r="Y251" s="35">
        <f>IFERROR(VLOOKUP($B251,'WSW2025'!$R$13:$X$334,7,FALSE()),0)</f>
        <v>13065733.68892644</v>
      </c>
      <c r="Z251" s="35">
        <f>IFERROR(VLOOKUP(B251,'BESCHUT WERK 2025'!$K$13:$Q$354,7,FALSE()),0)</f>
        <v>1133594.8062261369</v>
      </c>
      <c r="AA251" s="35">
        <f>IFERROR(VLOOKUP(B251,'SOCIALE INFRASTRUCTUUR 2025'!$K$13:$Q$354,7,FALSE()),0)</f>
        <v>126316.01346150944</v>
      </c>
      <c r="AC251" s="34">
        <f t="shared" si="23"/>
        <v>14046688.308744198</v>
      </c>
      <c r="AD251" s="35">
        <f>IFERROR(VLOOKUP($B251,'WSW2025'!$R$13:$Y$334,8,FALSE()),0)</f>
        <v>12702565.373570252</v>
      </c>
      <c r="AE251" s="35">
        <f>IFERROR(VLOOKUP(B251,'BESCHUT WERK 2025'!$K$13:$R$354,8,FALSE()),0)</f>
        <v>1209283.7941751978</v>
      </c>
      <c r="AF251" s="35">
        <f>IFERROR(VLOOKUP(B251,'SOCIALE INFRASTRUCTUUR 2025'!$K$13:$R$354,8,FALSE()),0)</f>
        <v>134839.1409987474</v>
      </c>
    </row>
    <row r="252" spans="2:32">
      <c r="B252" s="32">
        <v>599</v>
      </c>
      <c r="C252" s="33" t="s">
        <v>263</v>
      </c>
      <c r="D252" s="34">
        <f t="shared" si="18"/>
        <v>56105355.912329957</v>
      </c>
      <c r="E252" s="35">
        <f>IFERROR(VLOOKUP($B252,'WSW2025'!$R$13:$T$334,3,FALSE()),0)</f>
        <v>49920627.457685828</v>
      </c>
      <c r="F252" s="35">
        <f>IFERROR(VLOOKUP(B252,'BESCHUT WERK 2025'!$K$13:$M$354,3,FALSE()),0)</f>
        <v>5370622.5433512451</v>
      </c>
      <c r="G252" s="35">
        <f>IFERROR(VLOOKUP(B252,'SOCIALE INFRASTRUCTUUR 2025'!$K$13:$M$354,3,FALSE()),0)</f>
        <v>814105.91129287845</v>
      </c>
      <c r="H252" s="31"/>
      <c r="I252" s="34">
        <f t="shared" si="19"/>
        <v>54049012.830118112</v>
      </c>
      <c r="J252" s="35">
        <f>IFERROR(VLOOKUP($B252,'WSW2025'!$R$13:$U$334,4,FALSE()),0)</f>
        <v>47392572.991122112</v>
      </c>
      <c r="K252" s="35">
        <f>IFERROR(VLOOKUP(B252,'BESCHUT WERK 2025'!$K$13:$N$354,4,FALSE()),0)</f>
        <v>5775437.4470125427</v>
      </c>
      <c r="L252" s="35">
        <f>IFERROR(VLOOKUP(B252,'SOCIALE INFRASTRUCTUUR 2025'!$K$13:$N$354,4,FALSE()),0)</f>
        <v>881002.39198345982</v>
      </c>
      <c r="N252" s="34">
        <f t="shared" si="20"/>
        <v>51953282.347297572</v>
      </c>
      <c r="O252" s="35">
        <f>IFERROR(VLOOKUP($B252,'WSW2025'!$R$13:$V$334,5,FALSE()),0)</f>
        <v>44825190.176519893</v>
      </c>
      <c r="P252" s="35">
        <f>IFERROR(VLOOKUP(B252,'BESCHUT WERK 2025'!$K$13:$O$354,5,FALSE()),0)</f>
        <v>6180111.0651833033</v>
      </c>
      <c r="Q252" s="35">
        <f>IFERROR(VLOOKUP(B252,'SOCIALE INFRASTRUCTUUR 2025'!$K$13:$O$354,5,FALSE()),0)</f>
        <v>947981.10559437401</v>
      </c>
      <c r="S252" s="34">
        <f t="shared" si="21"/>
        <v>49744186.986329153</v>
      </c>
      <c r="T252" s="35">
        <f>IFERROR(VLOOKUP($B252,'WSW2025'!$R$13:$W$334,6,FALSE()),0)</f>
        <v>42148903.897544049</v>
      </c>
      <c r="U252" s="35">
        <f>IFERROR(VLOOKUP(B252,'BESCHUT WERK 2025'!$K$13:$P$354,6,FALSE()),0)</f>
        <v>6580241.0366594829</v>
      </c>
      <c r="V252" s="35">
        <f>IFERROR(VLOOKUP(B252,'SOCIALE INFRASTRUCTUUR 2025'!$K$13:$P$354,6,FALSE()),0)</f>
        <v>1015042.0521256207</v>
      </c>
      <c r="X252" s="34">
        <f t="shared" si="22"/>
        <v>47996773.922451943</v>
      </c>
      <c r="Y252" s="35">
        <f>IFERROR(VLOOKUP($B252,'WSW2025'!$R$13:$X$334,7,FALSE()),0)</f>
        <v>39929549.156762242</v>
      </c>
      <c r="Z252" s="35">
        <f>IFERROR(VLOOKUP(B252,'BESCHUT WERK 2025'!$K$13:$Q$354,7,FALSE()),0)</f>
        <v>6984998.4176523294</v>
      </c>
      <c r="AA252" s="35">
        <f>IFERROR(VLOOKUP(B252,'SOCIALE INFRASTRUCTUUR 2025'!$K$13:$Q$354,7,FALSE()),0)</f>
        <v>1082226.3480373663</v>
      </c>
      <c r="AC252" s="34">
        <f t="shared" si="23"/>
        <v>46569660.751496494</v>
      </c>
      <c r="AD252" s="35">
        <f>IFERROR(VLOOKUP($B252,'WSW2025'!$R$13:$Y$334,8,FALSE()),0)</f>
        <v>37963031.815803826</v>
      </c>
      <c r="AE252" s="35">
        <f>IFERROR(VLOOKUP(B252,'BESCHUT WERK 2025'!$K$13:$R$354,8,FALSE()),0)</f>
        <v>7451379.7543999441</v>
      </c>
      <c r="AF252" s="35">
        <f>IFERROR(VLOOKUP(B252,'SOCIALE INFRASTRUCTUUR 2025'!$K$13:$R$354,8,FALSE()),0)</f>
        <v>1155249.1812927276</v>
      </c>
    </row>
    <row r="253" spans="2:32">
      <c r="B253" s="32">
        <v>277</v>
      </c>
      <c r="C253" s="33" t="s">
        <v>264</v>
      </c>
      <c r="D253" s="34">
        <f t="shared" si="18"/>
        <v>87404.84263981448</v>
      </c>
      <c r="E253" s="35">
        <f>IFERROR(VLOOKUP($B253,'WSW2025'!$R$13:$T$334,3,FALSE()),0)</f>
        <v>74919.470190834894</v>
      </c>
      <c r="F253" s="35">
        <f>IFERROR(VLOOKUP(B253,'BESCHUT WERK 2025'!$K$13:$M$354,3,FALSE()),0)</f>
        <v>12485.372448979591</v>
      </c>
      <c r="G253" s="35">
        <f>IFERROR(VLOOKUP(B253,'SOCIALE INFRASTRUCTUUR 2025'!$K$13:$M$354,3,FALSE()),0)</f>
        <v>0</v>
      </c>
      <c r="H253" s="31"/>
      <c r="I253" s="34">
        <f t="shared" si="19"/>
        <v>87215.035595069756</v>
      </c>
      <c r="J253" s="35">
        <f>IFERROR(VLOOKUP($B253,'WSW2025'!$R$13:$U$334,4,FALSE()),0)</f>
        <v>74684.173690307856</v>
      </c>
      <c r="K253" s="35">
        <f>IFERROR(VLOOKUP(B253,'BESCHUT WERK 2025'!$K$13:$N$354,4,FALSE()),0)</f>
        <v>12530.861904761896</v>
      </c>
      <c r="L253" s="35">
        <f>IFERROR(VLOOKUP(B253,'SOCIALE INFRASTRUCTUUR 2025'!$K$13:$N$354,4,FALSE()),0)</f>
        <v>0</v>
      </c>
      <c r="N253" s="34">
        <f t="shared" si="20"/>
        <v>87618.966993369409</v>
      </c>
      <c r="O253" s="35">
        <f>IFERROR(VLOOKUP($B253,'WSW2025'!$R$13:$V$334,5,FALSE()),0)</f>
        <v>75048.529493369395</v>
      </c>
      <c r="P253" s="35">
        <f>IFERROR(VLOOKUP(B253,'BESCHUT WERK 2025'!$K$13:$O$354,5,FALSE()),0)</f>
        <v>12570.437500000013</v>
      </c>
      <c r="Q253" s="35">
        <f>IFERROR(VLOOKUP(B253,'SOCIALE INFRASTRUCTUUR 2025'!$K$13:$O$354,5,FALSE()),0)</f>
        <v>0</v>
      </c>
      <c r="S253" s="34">
        <f t="shared" si="21"/>
        <v>87646.952816112564</v>
      </c>
      <c r="T253" s="35">
        <f>IFERROR(VLOOKUP($B253,'WSW2025'!$R$13:$W$334,6,FALSE()),0)</f>
        <v>75050.238530398274</v>
      </c>
      <c r="U253" s="35">
        <f>IFERROR(VLOOKUP(B253,'BESCHUT WERK 2025'!$K$13:$P$354,6,FALSE()),0)</f>
        <v>12596.71428571429</v>
      </c>
      <c r="V253" s="35">
        <f>IFERROR(VLOOKUP(B253,'SOCIALE INFRASTRUCTUUR 2025'!$K$13:$P$354,6,FALSE()),0)</f>
        <v>0</v>
      </c>
      <c r="X253" s="34">
        <f t="shared" si="22"/>
        <v>87819.076627155708</v>
      </c>
      <c r="Y253" s="35">
        <f>IFERROR(VLOOKUP($B253,'WSW2025'!$R$13:$X$334,7,FALSE()),0)</f>
        <v>75190.640119219199</v>
      </c>
      <c r="Z253" s="35">
        <f>IFERROR(VLOOKUP(B253,'BESCHUT WERK 2025'!$K$13:$Q$354,7,FALSE()),0)</f>
        <v>12628.436507936507</v>
      </c>
      <c r="AA253" s="35">
        <f>IFERROR(VLOOKUP(B253,'SOCIALE INFRASTRUCTUUR 2025'!$K$13:$Q$354,7,FALSE()),0)</f>
        <v>0</v>
      </c>
      <c r="AC253" s="34">
        <f t="shared" si="23"/>
        <v>88199.806777450489</v>
      </c>
      <c r="AD253" s="35">
        <f>IFERROR(VLOOKUP($B253,'WSW2025'!$R$13:$Y$334,8,FALSE()),0)</f>
        <v>75532.713493868403</v>
      </c>
      <c r="AE253" s="35">
        <f>IFERROR(VLOOKUP(B253,'BESCHUT WERK 2025'!$K$13:$R$354,8,FALSE()),0)</f>
        <v>12667.093283582093</v>
      </c>
      <c r="AF253" s="35">
        <f>IFERROR(VLOOKUP(B253,'SOCIALE INFRASTRUCTUUR 2025'!$K$13:$R$354,8,FALSE()),0)</f>
        <v>0</v>
      </c>
    </row>
    <row r="254" spans="2:32">
      <c r="B254" s="32">
        <v>840</v>
      </c>
      <c r="C254" s="33" t="s">
        <v>265</v>
      </c>
      <c r="D254" s="34">
        <f t="shared" si="18"/>
        <v>6824039.7031326154</v>
      </c>
      <c r="E254" s="35">
        <f>IFERROR(VLOOKUP($B254,'WSW2025'!$R$13:$T$334,3,FALSE()),0)</f>
        <v>6485542.6454401528</v>
      </c>
      <c r="F254" s="35">
        <f>IFERROR(VLOOKUP(B254,'BESCHUT WERK 2025'!$K$13:$M$354,3,FALSE()),0)</f>
        <v>313098.26802100125</v>
      </c>
      <c r="G254" s="35">
        <f>IFERROR(VLOOKUP(B254,'SOCIALE INFRASTRUCTUUR 2025'!$K$13:$M$354,3,FALSE()),0)</f>
        <v>25398.789671460694</v>
      </c>
      <c r="H254" s="31"/>
      <c r="I254" s="34">
        <f t="shared" si="19"/>
        <v>6648731.9359201994</v>
      </c>
      <c r="J254" s="35">
        <f>IFERROR(VLOOKUP($B254,'WSW2025'!$R$13:$U$334,4,FALSE()),0)</f>
        <v>6284547.7875440791</v>
      </c>
      <c r="K254" s="35">
        <f>IFERROR(VLOOKUP(B254,'BESCHUT WERK 2025'!$K$13:$N$354,4,FALSE()),0)</f>
        <v>336698.29654327268</v>
      </c>
      <c r="L254" s="35">
        <f>IFERROR(VLOOKUP(B254,'SOCIALE INFRASTRUCTUUR 2025'!$K$13:$N$354,4,FALSE()),0)</f>
        <v>27485.851832847897</v>
      </c>
      <c r="N254" s="34">
        <f t="shared" si="20"/>
        <v>6181553.8063796666</v>
      </c>
      <c r="O254" s="35">
        <f>IFERROR(VLOOKUP($B254,'WSW2025'!$R$13:$V$334,5,FALSE()),0)</f>
        <v>5791688.2384922206</v>
      </c>
      <c r="P254" s="35">
        <f>IFERROR(VLOOKUP(B254,'BESCHUT WERK 2025'!$K$13:$O$354,5,FALSE()),0)</f>
        <v>360290.08835890034</v>
      </c>
      <c r="Q254" s="35">
        <f>IFERROR(VLOOKUP(B254,'SOCIALE INFRASTRUCTUUR 2025'!$K$13:$O$354,5,FALSE()),0)</f>
        <v>29575.479528545344</v>
      </c>
      <c r="S254" s="34">
        <f t="shared" si="21"/>
        <v>5940608.4831417641</v>
      </c>
      <c r="T254" s="35">
        <f>IFERROR(VLOOKUP($B254,'WSW2025'!$R$13:$W$334,6,FALSE()),0)</f>
        <v>5525323.8171745967</v>
      </c>
      <c r="U254" s="35">
        <f>IFERROR(VLOOKUP(B254,'BESCHUT WERK 2025'!$K$13:$P$354,6,FALSE()),0)</f>
        <v>383616.99320861412</v>
      </c>
      <c r="V254" s="35">
        <f>IFERROR(VLOOKUP(B254,'SOCIALE INFRASTRUCTUUR 2025'!$K$13:$P$354,6,FALSE()),0)</f>
        <v>31667.672758553039</v>
      </c>
      <c r="X254" s="34">
        <f t="shared" si="22"/>
        <v>5630114.8600796256</v>
      </c>
      <c r="Y254" s="35">
        <f>IFERROR(VLOOKUP($B254,'WSW2025'!$R$13:$X$334,7,FALSE()),0)</f>
        <v>5189137.4775336077</v>
      </c>
      <c r="Z254" s="35">
        <f>IFERROR(VLOOKUP(B254,'BESCHUT WERK 2025'!$K$13:$Q$354,7,FALSE()),0)</f>
        <v>407213.66825599165</v>
      </c>
      <c r="AA254" s="35">
        <f>IFERROR(VLOOKUP(B254,'SOCIALE INFRASTRUCTUUR 2025'!$K$13:$Q$354,7,FALSE()),0)</f>
        <v>33763.71429002611</v>
      </c>
      <c r="AC254" s="34">
        <f t="shared" si="23"/>
        <v>5344218.0668044565</v>
      </c>
      <c r="AD254" s="35">
        <f>IFERROR(VLOOKUP($B254,'WSW2025'!$R$13:$Y$334,8,FALSE()),0)</f>
        <v>4873773.2416927321</v>
      </c>
      <c r="AE254" s="35">
        <f>IFERROR(VLOOKUP(B254,'BESCHUT WERK 2025'!$K$13:$R$354,8,FALSE()),0)</f>
        <v>434402.91635419813</v>
      </c>
      <c r="AF254" s="35">
        <f>IFERROR(VLOOKUP(B254,'SOCIALE INFRASTRUCTUUR 2025'!$K$13:$R$354,8,FALSE()),0)</f>
        <v>36041.908757526828</v>
      </c>
    </row>
    <row r="255" spans="2:32">
      <c r="B255" s="32">
        <v>441</v>
      </c>
      <c r="C255" s="33" t="s">
        <v>266</v>
      </c>
      <c r="D255" s="34">
        <f t="shared" si="18"/>
        <v>5375478.7295031548</v>
      </c>
      <c r="E255" s="35">
        <f>IFERROR(VLOOKUP($B255,'WSW2025'!$R$13:$T$334,3,FALSE()),0)</f>
        <v>5041337.9291838342</v>
      </c>
      <c r="F255" s="35">
        <f>IFERROR(VLOOKUP(B255,'BESCHUT WERK 2025'!$K$13:$M$354,3,FALSE()),0)</f>
        <v>293353.33219985751</v>
      </c>
      <c r="G255" s="35">
        <f>IFERROR(VLOOKUP(B255,'SOCIALE INFRASTRUCTUUR 2025'!$K$13:$M$354,3,FALSE()),0)</f>
        <v>40787.468119463345</v>
      </c>
      <c r="H255" s="31"/>
      <c r="I255" s="34">
        <f t="shared" si="19"/>
        <v>5204487.6345001291</v>
      </c>
      <c r="J255" s="35">
        <f>IFERROR(VLOOKUP($B255,'WSW2025'!$R$13:$U$334,4,FALSE()),0)</f>
        <v>4844883.5194510641</v>
      </c>
      <c r="K255" s="35">
        <f>IFERROR(VLOOKUP(B255,'BESCHUT WERK 2025'!$K$13:$N$354,4,FALSE()),0)</f>
        <v>315465.07063513878</v>
      </c>
      <c r="L255" s="35">
        <f>IFERROR(VLOOKUP(B255,'SOCIALE INFRASTRUCTUUR 2025'!$K$13:$N$354,4,FALSE()),0)</f>
        <v>44139.04441392632</v>
      </c>
      <c r="N255" s="34">
        <f t="shared" si="20"/>
        <v>5186929.4564374574</v>
      </c>
      <c r="O255" s="35">
        <f>IFERROR(VLOOKUP($B255,'WSW2025'!$R$13:$V$334,5,FALSE()),0)</f>
        <v>4801865.6239870666</v>
      </c>
      <c r="P255" s="35">
        <f>IFERROR(VLOOKUP(B255,'BESCHUT WERK 2025'!$K$13:$O$354,5,FALSE()),0)</f>
        <v>337569.09179572691</v>
      </c>
      <c r="Q255" s="35">
        <f>IFERROR(VLOOKUP(B255,'SOCIALE INFRASTRUCTUUR 2025'!$K$13:$O$354,5,FALSE()),0)</f>
        <v>47494.74065466399</v>
      </c>
      <c r="S255" s="34">
        <f t="shared" si="21"/>
        <v>5006843.6400921112</v>
      </c>
      <c r="T255" s="35">
        <f>IFERROR(VLOOKUP($B255,'WSW2025'!$R$13:$W$334,6,FALSE()),0)</f>
        <v>4596564.1526765982</v>
      </c>
      <c r="U255" s="35">
        <f>IFERROR(VLOOKUP(B255,'BESCHUT WERK 2025'!$K$13:$P$354,6,FALSE()),0)</f>
        <v>359424.93057383673</v>
      </c>
      <c r="V255" s="35">
        <f>IFERROR(VLOOKUP(B255,'SOCIALE INFRASTRUCTUUR 2025'!$K$13:$P$354,6,FALSE()),0)</f>
        <v>50854.556841676349</v>
      </c>
      <c r="X255" s="34">
        <f t="shared" si="22"/>
        <v>4858507.1702359812</v>
      </c>
      <c r="Y255" s="35">
        <f>IFERROR(VLOOKUP($B255,'WSW2025'!$R$13:$X$334,7,FALSE()),0)</f>
        <v>4422753.0902732583</v>
      </c>
      <c r="Z255" s="35">
        <f>IFERROR(VLOOKUP(B255,'BESCHUT WERK 2025'!$K$13:$Q$354,7,FALSE()),0)</f>
        <v>381533.5270146227</v>
      </c>
      <c r="AA255" s="35">
        <f>IFERROR(VLOOKUP(B255,'SOCIALE INFRASTRUCTUUR 2025'!$K$13:$Q$354,7,FALSE()),0)</f>
        <v>54220.552948100747</v>
      </c>
      <c r="AC255" s="34">
        <f t="shared" si="23"/>
        <v>4784897.5025213631</v>
      </c>
      <c r="AD255" s="35">
        <f>IFERROR(VLOOKUP($B255,'WSW2025'!$R$13:$Y$334,8,FALSE()),0)</f>
        <v>4320010.2994359601</v>
      </c>
      <c r="AE255" s="35">
        <f>IFERROR(VLOOKUP(B255,'BESCHUT WERK 2025'!$K$13:$R$354,8,FALSE()),0)</f>
        <v>407008.13784537505</v>
      </c>
      <c r="AF255" s="35">
        <f>IFERROR(VLOOKUP(B255,'SOCIALE INFRASTRUCTUUR 2025'!$K$13:$R$354,8,FALSE()),0)</f>
        <v>57879.065240028365</v>
      </c>
    </row>
    <row r="256" spans="2:32">
      <c r="B256" s="32">
        <v>279</v>
      </c>
      <c r="C256" s="33" t="s">
        <v>267</v>
      </c>
      <c r="D256" s="34">
        <f t="shared" si="18"/>
        <v>289119.72299950209</v>
      </c>
      <c r="E256" s="35">
        <f>IFERROR(VLOOKUP($B256,'WSW2025'!$R$13:$T$334,3,FALSE()),0)</f>
        <v>237247.24895182787</v>
      </c>
      <c r="F256" s="35">
        <f>IFERROR(VLOOKUP(B256,'BESCHUT WERK 2025'!$K$13:$M$354,3,FALSE()),0)</f>
        <v>42310.576759594907</v>
      </c>
      <c r="G256" s="35">
        <f>IFERROR(VLOOKUP(B256,'SOCIALE INFRASTRUCTUUR 2025'!$K$13:$M$354,3,FALSE()),0)</f>
        <v>9561.8972880793208</v>
      </c>
      <c r="H256" s="31"/>
      <c r="I256" s="34">
        <f t="shared" si="19"/>
        <v>292828.95668333757</v>
      </c>
      <c r="J256" s="35">
        <f>IFERROR(VLOOKUP($B256,'WSW2025'!$R$13:$U$334,4,FALSE()),0)</f>
        <v>236981.57207253212</v>
      </c>
      <c r="K256" s="35">
        <f>IFERROR(VLOOKUP(B256,'BESCHUT WERK 2025'!$K$13:$N$354,4,FALSE()),0)</f>
        <v>45499.769803145064</v>
      </c>
      <c r="L256" s="35">
        <f>IFERROR(VLOOKUP(B256,'SOCIALE INFRASTRUCTUUR 2025'!$K$13:$N$354,4,FALSE()),0)</f>
        <v>10347.614807660384</v>
      </c>
      <c r="N256" s="34">
        <f t="shared" si="20"/>
        <v>258609.43895125639</v>
      </c>
      <c r="O256" s="35">
        <f>IFERROR(VLOOKUP($B256,'WSW2025'!$R$13:$V$334,5,FALSE()),0)</f>
        <v>198787.29099757422</v>
      </c>
      <c r="P256" s="35">
        <f>IFERROR(VLOOKUP(B256,'BESCHUT WERK 2025'!$K$13:$O$354,5,FALSE()),0)</f>
        <v>48687.849778229807</v>
      </c>
      <c r="Q256" s="35">
        <f>IFERROR(VLOOKUP(B256,'SOCIALE INFRASTRUCTUUR 2025'!$K$13:$O$354,5,FALSE()),0)</f>
        <v>11134.298175452364</v>
      </c>
      <c r="S256" s="34">
        <f t="shared" si="21"/>
        <v>241091.60296865937</v>
      </c>
      <c r="T256" s="35">
        <f>IFERROR(VLOOKUP($B256,'WSW2025'!$R$13:$W$334,6,FALSE()),0)</f>
        <v>177329.52135982379</v>
      </c>
      <c r="U256" s="35">
        <f>IFERROR(VLOOKUP(B256,'BESCHUT WERK 2025'!$K$13:$P$354,6,FALSE()),0)</f>
        <v>51840.13421738032</v>
      </c>
      <c r="V256" s="35">
        <f>IFERROR(VLOOKUP(B256,'SOCIALE INFRASTRUCTUUR 2025'!$K$13:$P$354,6,FALSE()),0)</f>
        <v>11921.947391455262</v>
      </c>
      <c r="X256" s="34">
        <f t="shared" si="22"/>
        <v>246250.73289210856</v>
      </c>
      <c r="Y256" s="35">
        <f>IFERROR(VLOOKUP($B256,'WSW2025'!$R$13:$X$334,7,FALSE()),0)</f>
        <v>178510.81342368666</v>
      </c>
      <c r="Z256" s="35">
        <f>IFERROR(VLOOKUP(B256,'BESCHUT WERK 2025'!$K$13:$Q$354,7,FALSE()),0)</f>
        <v>55028.874088647368</v>
      </c>
      <c r="AA256" s="35">
        <f>IFERROR(VLOOKUP(B256,'SOCIALE INFRASTRUCTUUR 2025'!$K$13:$Q$354,7,FALSE()),0)</f>
        <v>12711.045379774534</v>
      </c>
      <c r="AC256" s="34">
        <f t="shared" si="23"/>
        <v>251577.0218056686</v>
      </c>
      <c r="AD256" s="35">
        <f>IFERROR(VLOOKUP($B256,'WSW2025'!$R$13:$Y$334,8,FALSE()),0)</f>
        <v>179305.20640997839</v>
      </c>
      <c r="AE256" s="35">
        <f>IFERROR(VLOOKUP(B256,'BESCHUT WERK 2025'!$K$13:$R$354,8,FALSE()),0)</f>
        <v>58703.096804621295</v>
      </c>
      <c r="AF256" s="35">
        <f>IFERROR(VLOOKUP(B256,'SOCIALE INFRASTRUCTUUR 2025'!$K$13:$R$354,8,FALSE()),0)</f>
        <v>13568.718591068922</v>
      </c>
    </row>
    <row r="257" spans="2:32">
      <c r="B257" s="32">
        <v>606</v>
      </c>
      <c r="C257" s="33" t="s">
        <v>268</v>
      </c>
      <c r="D257" s="34">
        <f t="shared" si="18"/>
        <v>10632990.556027438</v>
      </c>
      <c r="E257" s="35">
        <f>IFERROR(VLOOKUP($B257,'WSW2025'!$R$13:$T$334,3,FALSE()),0)</f>
        <v>9905719.0077953395</v>
      </c>
      <c r="F257" s="35">
        <f>IFERROR(VLOOKUP(B257,'BESCHUT WERK 2025'!$K$13:$M$354,3,FALSE()),0)</f>
        <v>637479.35651122872</v>
      </c>
      <c r="G257" s="35">
        <f>IFERROR(VLOOKUP(B257,'SOCIALE INFRASTRUCTUUR 2025'!$K$13:$M$354,3,FALSE()),0)</f>
        <v>89792.191720869858</v>
      </c>
      <c r="H257" s="31"/>
      <c r="I257" s="34">
        <f t="shared" si="19"/>
        <v>10079762.626999792</v>
      </c>
      <c r="J257" s="35">
        <f>IFERROR(VLOOKUP($B257,'WSW2025'!$R$13:$U$334,4,FALSE()),0)</f>
        <v>9297062.1916625556</v>
      </c>
      <c r="K257" s="35">
        <f>IFERROR(VLOOKUP(B257,'BESCHUT WERK 2025'!$K$13:$N$354,4,FALSE()),0)</f>
        <v>685529.86503405089</v>
      </c>
      <c r="L257" s="35">
        <f>IFERROR(VLOOKUP(B257,'SOCIALE INFRASTRUCTUUR 2025'!$K$13:$N$354,4,FALSE()),0)</f>
        <v>97170.570303185785</v>
      </c>
      <c r="N257" s="34">
        <f t="shared" si="20"/>
        <v>9764706.598030705</v>
      </c>
      <c r="O257" s="35">
        <f>IFERROR(VLOOKUP($B257,'WSW2025'!$R$13:$V$334,5,FALSE()),0)</f>
        <v>8926584.9759015199</v>
      </c>
      <c r="P257" s="35">
        <f>IFERROR(VLOOKUP(B257,'BESCHUT WERK 2025'!$K$13:$O$354,5,FALSE()),0)</f>
        <v>733563.60332532821</v>
      </c>
      <c r="Q257" s="35">
        <f>IFERROR(VLOOKUP(B257,'SOCIALE INFRASTRUCTUUR 2025'!$K$13:$O$354,5,FALSE()),0)</f>
        <v>104558.01880385735</v>
      </c>
      <c r="S257" s="34">
        <f t="shared" si="21"/>
        <v>9235027.576424662</v>
      </c>
      <c r="T257" s="35">
        <f>IFERROR(VLOOKUP($B257,'WSW2025'!$R$13:$W$334,6,FALSE()),0)</f>
        <v>8342015.0169932488</v>
      </c>
      <c r="U257" s="35">
        <f>IFERROR(VLOOKUP(B257,'BESCHUT WERK 2025'!$K$13:$P$354,6,FALSE()),0)</f>
        <v>781058.02220852883</v>
      </c>
      <c r="V257" s="35">
        <f>IFERROR(VLOOKUP(B257,'SOCIALE INFRASTRUCTUUR 2025'!$K$13:$P$354,6,FALSE()),0)</f>
        <v>111954.53722288457</v>
      </c>
      <c r="X257" s="34">
        <f t="shared" si="22"/>
        <v>9149562.1922488157</v>
      </c>
      <c r="Y257" s="35">
        <f>IFERROR(VLOOKUP($B257,'WSW2025'!$R$13:$X$334,7,FALSE()),0)</f>
        <v>8201095.8287937492</v>
      </c>
      <c r="Z257" s="35">
        <f>IFERROR(VLOOKUP(B257,'BESCHUT WERK 2025'!$K$13:$Q$354,7,FALSE()),0)</f>
        <v>829101.70293562103</v>
      </c>
      <c r="AA257" s="35">
        <f>IFERROR(VLOOKUP(B257,'SOCIALE INFRASTRUCTUUR 2025'!$K$13:$Q$354,7,FALSE()),0)</f>
        <v>119364.66051944524</v>
      </c>
      <c r="AC257" s="34">
        <f t="shared" si="23"/>
        <v>8585608.0736753978</v>
      </c>
      <c r="AD257" s="35">
        <f>IFERROR(VLOOKUP($B257,'WSW2025'!$R$13:$Y$334,8,FALSE()),0)</f>
        <v>7573729.3337998502</v>
      </c>
      <c r="AE257" s="35">
        <f>IFERROR(VLOOKUP(B257,'BESCHUT WERK 2025'!$K$13:$R$354,8,FALSE()),0)</f>
        <v>884459.99185629177</v>
      </c>
      <c r="AF257" s="35">
        <f>IFERROR(VLOOKUP(B257,'SOCIALE INFRASTRUCTUUR 2025'!$K$13:$R$354,8,FALSE()),0)</f>
        <v>127418.7480192566</v>
      </c>
    </row>
    <row r="258" spans="2:32">
      <c r="B258" s="32">
        <v>88</v>
      </c>
      <c r="C258" s="33" t="s">
        <v>269</v>
      </c>
      <c r="D258" s="34">
        <f t="shared" si="18"/>
        <v>13232.395674610789</v>
      </c>
      <c r="E258" s="35">
        <f>IFERROR(VLOOKUP($B258,'WSW2025'!$R$13:$T$334,3,FALSE()),0)</f>
        <v>0</v>
      </c>
      <c r="F258" s="35">
        <f>IFERROR(VLOOKUP(B258,'BESCHUT WERK 2025'!$K$13:$M$354,3,FALSE()),0)</f>
        <v>12485.372448979591</v>
      </c>
      <c r="G258" s="35">
        <f>IFERROR(VLOOKUP(B258,'SOCIALE INFRASTRUCTUUR 2025'!$K$13:$M$354,3,FALSE()),0)</f>
        <v>747.02322563119696</v>
      </c>
      <c r="H258" s="31"/>
      <c r="I258" s="34">
        <f t="shared" si="19"/>
        <v>13339.269311610364</v>
      </c>
      <c r="J258" s="35">
        <f>IFERROR(VLOOKUP($B258,'WSW2025'!$R$13:$U$334,4,FALSE()),0)</f>
        <v>0</v>
      </c>
      <c r="K258" s="35">
        <f>IFERROR(VLOOKUP(B258,'BESCHUT WERK 2025'!$K$13:$N$354,4,FALSE()),0)</f>
        <v>12530.861904761896</v>
      </c>
      <c r="L258" s="35">
        <f>IFERROR(VLOOKUP(B258,'SOCIALE INFRASTRUCTUUR 2025'!$K$13:$N$354,4,FALSE()),0)</f>
        <v>808.40740684846753</v>
      </c>
      <c r="N258" s="34">
        <f t="shared" si="20"/>
        <v>13440.304544957229</v>
      </c>
      <c r="O258" s="35">
        <f>IFERROR(VLOOKUP($B258,'WSW2025'!$R$13:$V$334,5,FALSE()),0)</f>
        <v>0</v>
      </c>
      <c r="P258" s="35">
        <f>IFERROR(VLOOKUP(B258,'BESCHUT WERK 2025'!$K$13:$O$354,5,FALSE()),0)</f>
        <v>12570.437500000013</v>
      </c>
      <c r="Q258" s="35">
        <f>IFERROR(VLOOKUP(B258,'SOCIALE INFRASTRUCTUUR 2025'!$K$13:$O$354,5,FALSE()),0)</f>
        <v>869.86704495721597</v>
      </c>
      <c r="S258" s="34">
        <f t="shared" si="21"/>
        <v>13528.116425671733</v>
      </c>
      <c r="T258" s="35">
        <f>IFERROR(VLOOKUP($B258,'WSW2025'!$R$13:$W$334,6,FALSE()),0)</f>
        <v>0</v>
      </c>
      <c r="U258" s="35">
        <f>IFERROR(VLOOKUP(B258,'BESCHUT WERK 2025'!$K$13:$P$354,6,FALSE()),0)</f>
        <v>12596.71428571429</v>
      </c>
      <c r="V258" s="35">
        <f>IFERROR(VLOOKUP(B258,'SOCIALE INFRASTRUCTUUR 2025'!$K$13:$P$354,6,FALSE()),0)</f>
        <v>931.40213995744239</v>
      </c>
      <c r="X258" s="34">
        <f t="shared" si="22"/>
        <v>13621.486928231392</v>
      </c>
      <c r="Y258" s="35">
        <f>IFERROR(VLOOKUP($B258,'WSW2025'!$R$13:$X$334,7,FALSE()),0)</f>
        <v>0</v>
      </c>
      <c r="Z258" s="35">
        <f>IFERROR(VLOOKUP(B258,'BESCHUT WERK 2025'!$K$13:$Q$354,7,FALSE()),0)</f>
        <v>12628.436507936507</v>
      </c>
      <c r="AA258" s="35">
        <f>IFERROR(VLOOKUP(B258,'SOCIALE INFRASTRUCTUUR 2025'!$K$13:$Q$354,7,FALSE()),0)</f>
        <v>993.05042029488561</v>
      </c>
      <c r="AC258" s="34">
        <f t="shared" si="23"/>
        <v>13727.149423509352</v>
      </c>
      <c r="AD258" s="35">
        <f>IFERROR(VLOOKUP($B258,'WSW2025'!$R$13:$Y$334,8,FALSE()),0)</f>
        <v>0</v>
      </c>
      <c r="AE258" s="35">
        <f>IFERROR(VLOOKUP(B258,'BESCHUT WERK 2025'!$K$13:$R$354,8,FALSE()),0)</f>
        <v>12667.093283582093</v>
      </c>
      <c r="AF258" s="35">
        <f>IFERROR(VLOOKUP(B258,'SOCIALE INFRASTRUCTUUR 2025'!$K$13:$R$354,8,FALSE()),0)</f>
        <v>1060.0561399272597</v>
      </c>
    </row>
    <row r="259" spans="2:32">
      <c r="B259" s="32">
        <v>1676</v>
      </c>
      <c r="C259" s="33" t="s">
        <v>270</v>
      </c>
      <c r="D259" s="34">
        <f t="shared" si="18"/>
        <v>4789796.2402183777</v>
      </c>
      <c r="E259" s="35">
        <f>IFERROR(VLOOKUP($B259,'WSW2025'!$R$13:$T$334,3,FALSE()),0)</f>
        <v>4462546.0367149562</v>
      </c>
      <c r="F259" s="35">
        <f>IFERROR(VLOOKUP(B259,'BESCHUT WERK 2025'!$K$13:$M$354,3,FALSE()),0)</f>
        <v>296174.03731716331</v>
      </c>
      <c r="G259" s="35">
        <f>IFERROR(VLOOKUP(B259,'SOCIALE INFRASTRUCTUUR 2025'!$K$13:$M$354,3,FALSE()),0)</f>
        <v>31076.166186257789</v>
      </c>
      <c r="H259" s="31"/>
      <c r="I259" s="34">
        <f t="shared" si="19"/>
        <v>4671299.2547675483</v>
      </c>
      <c r="J259" s="35">
        <f>IFERROR(VLOOKUP($B259,'WSW2025'!$R$13:$U$334,4,FALSE()),0)</f>
        <v>4319171.118020637</v>
      </c>
      <c r="K259" s="35">
        <f>IFERROR(VLOOKUP(B259,'BESCHUT WERK 2025'!$K$13:$N$354,4,FALSE()),0)</f>
        <v>318498.38862201443</v>
      </c>
      <c r="L259" s="35">
        <f>IFERROR(VLOOKUP(B259,'SOCIALE INFRASTRUCTUUR 2025'!$K$13:$N$354,4,FALSE()),0)</f>
        <v>33629.748124896243</v>
      </c>
      <c r="N259" s="34">
        <f t="shared" si="20"/>
        <v>4515295.7639759006</v>
      </c>
      <c r="O259" s="35">
        <f>IFERROR(VLOOKUP($B259,'WSW2025'!$R$13:$V$334,5,FALSE()),0)</f>
        <v>4138294.3464580728</v>
      </c>
      <c r="P259" s="35">
        <f>IFERROR(VLOOKUP(B259,'BESCHUT WERK 2025'!$K$13:$O$354,5,FALSE()),0)</f>
        <v>340814.94844760717</v>
      </c>
      <c r="Q259" s="35">
        <f>IFERROR(VLOOKUP(B259,'SOCIALE INFRASTRUCTUUR 2025'!$K$13:$O$354,5,FALSE()),0)</f>
        <v>36186.469070220184</v>
      </c>
      <c r="S259" s="34">
        <f t="shared" si="21"/>
        <v>4433575.1634622477</v>
      </c>
      <c r="T259" s="35">
        <f>IFERROR(VLOOKUP($B259,'WSW2025'!$R$13:$W$334,6,FALSE()),0)</f>
        <v>4031947.8949183575</v>
      </c>
      <c r="U259" s="35">
        <f>IFERROR(VLOOKUP(B259,'BESCHUT WERK 2025'!$K$13:$P$354,6,FALSE()),0)</f>
        <v>362880.93952166056</v>
      </c>
      <c r="V259" s="35">
        <f>IFERROR(VLOOKUP(B259,'SOCIALE INFRASTRUCTUUR 2025'!$K$13:$P$354,6,FALSE()),0)</f>
        <v>38746.329022229598</v>
      </c>
      <c r="X259" s="34">
        <f t="shared" si="22"/>
        <v>4235838.9253922077</v>
      </c>
      <c r="Y259" s="35">
        <f>IFERROR(VLOOKUP($B259,'WSW2025'!$R$13:$X$334,7,FALSE()),0)</f>
        <v>3809325.9092874094</v>
      </c>
      <c r="Z259" s="35">
        <f>IFERROR(VLOOKUP(B259,'BESCHUT WERK 2025'!$K$13:$Q$354,7,FALSE()),0)</f>
        <v>385202.11862053128</v>
      </c>
      <c r="AA259" s="35">
        <f>IFERROR(VLOOKUP(B259,'SOCIALE INFRASTRUCTUUR 2025'!$K$13:$Q$354,7,FALSE()),0)</f>
        <v>41310.89748426724</v>
      </c>
      <c r="AC259" s="34">
        <f t="shared" si="23"/>
        <v>4198505.7021833556</v>
      </c>
      <c r="AD259" s="35">
        <f>IFERROR(VLOOKUP($B259,'WSW2025'!$R$13:$Y$334,8,FALSE()),0)</f>
        <v>3743485.6891300338</v>
      </c>
      <c r="AE259" s="35">
        <f>IFERROR(VLOOKUP(B259,'BESCHUT WERK 2025'!$K$13:$R$354,8,FALSE()),0)</f>
        <v>410921.67763234751</v>
      </c>
      <c r="AF259" s="35">
        <f>IFERROR(VLOOKUP(B259,'SOCIALE INFRASTRUCTUUR 2025'!$K$13:$R$354,8,FALSE()),0)</f>
        <v>44098.335420973999</v>
      </c>
    </row>
    <row r="260" spans="2:32">
      <c r="B260" s="32">
        <v>518</v>
      </c>
      <c r="C260" s="33" t="s">
        <v>271</v>
      </c>
      <c r="D260" s="34">
        <f t="shared" si="18"/>
        <v>45728294.193549067</v>
      </c>
      <c r="E260" s="35">
        <f>IFERROR(VLOOKUP($B260,'WSW2025'!$R$13:$T$334,3,FALSE()),0)</f>
        <v>41042790.538743742</v>
      </c>
      <c r="F260" s="35">
        <f>IFERROR(VLOOKUP(B260,'BESCHUT WERK 2025'!$K$13:$M$354,3,FALSE()),0)</f>
        <v>3980014.9205192262</v>
      </c>
      <c r="G260" s="35">
        <f>IFERROR(VLOOKUP(B260,'SOCIALE INFRASTRUCTUUR 2025'!$K$13:$M$354,3,FALSE()),0)</f>
        <v>705488.73428610247</v>
      </c>
      <c r="H260" s="31"/>
      <c r="I260" s="34">
        <f t="shared" si="19"/>
        <v>44031650.91257184</v>
      </c>
      <c r="J260" s="35">
        <f>IFERROR(VLOOKUP($B260,'WSW2025'!$R$13:$U$334,4,FALSE()),0)</f>
        <v>38988179.278061643</v>
      </c>
      <c r="K260" s="35">
        <f>IFERROR(VLOOKUP(B260,'BESCHUT WERK 2025'!$K$13:$N$354,4,FALSE()),0)</f>
        <v>4280011.6794825038</v>
      </c>
      <c r="L260" s="35">
        <f>IFERROR(VLOOKUP(B260,'SOCIALE INFRASTRUCTUUR 2025'!$K$13:$N$354,4,FALSE()),0)</f>
        <v>763459.95502769272</v>
      </c>
      <c r="N260" s="34">
        <f t="shared" si="20"/>
        <v>42305297.96309296</v>
      </c>
      <c r="O260" s="35">
        <f>IFERROR(VLOOKUP($B260,'WSW2025'!$R$13:$V$334,5,FALSE()),0)</f>
        <v>36903891.790029891</v>
      </c>
      <c r="P260" s="35">
        <f>IFERROR(VLOOKUP(B260,'BESCHUT WERK 2025'!$K$13:$O$354,5,FALSE()),0)</f>
        <v>4579903.7358054779</v>
      </c>
      <c r="Q260" s="35">
        <f>IFERROR(VLOOKUP(B260,'SOCIALE INFRASTRUCTUUR 2025'!$K$13:$O$354,5,FALSE()),0)</f>
        <v>821502.43725759478</v>
      </c>
      <c r="S260" s="34">
        <f t="shared" si="21"/>
        <v>40341035.65895737</v>
      </c>
      <c r="T260" s="35">
        <f>IFERROR(VLOOKUP($B260,'WSW2025'!$R$13:$W$334,6,FALSE()),0)</f>
        <v>34584990.852599978</v>
      </c>
      <c r="U260" s="35">
        <f>IFERROR(VLOOKUP(B260,'BESCHUT WERK 2025'!$K$13:$P$354,6,FALSE()),0)</f>
        <v>4876428.6253815824</v>
      </c>
      <c r="V260" s="35">
        <f>IFERROR(VLOOKUP(B260,'SOCIALE INFRASTRUCTUUR 2025'!$K$13:$P$354,6,FALSE()),0)</f>
        <v>879616.18097580865</v>
      </c>
      <c r="X260" s="34">
        <f t="shared" si="22"/>
        <v>39144572.138904318</v>
      </c>
      <c r="Y260" s="35">
        <f>IFERROR(VLOOKUP($B260,'WSW2025'!$R$13:$X$334,7,FALSE()),0)</f>
        <v>33030352.566039059</v>
      </c>
      <c r="Z260" s="35">
        <f>IFERROR(VLOOKUP(B260,'BESCHUT WERK 2025'!$K$13:$Q$354,7,FALSE()),0)</f>
        <v>5176382.7559387721</v>
      </c>
      <c r="AA260" s="35">
        <f>IFERROR(VLOOKUP(B260,'SOCIALE INFRASTRUCTUUR 2025'!$K$13:$Q$354,7,FALSE()),0)</f>
        <v>937836.81692648993</v>
      </c>
      <c r="AC260" s="34">
        <f t="shared" si="23"/>
        <v>37602410.220333487</v>
      </c>
      <c r="AD260" s="35">
        <f>IFERROR(VLOOKUP($B260,'WSW2025'!$R$13:$Y$334,8,FALSE()),0)</f>
        <v>31079288.562364802</v>
      </c>
      <c r="AE260" s="35">
        <f>IFERROR(VLOOKUP(B260,'BESCHUT WERK 2025'!$K$13:$R$354,8,FALSE()),0)</f>
        <v>5522004.639421382</v>
      </c>
      <c r="AF260" s="35">
        <f>IFERROR(VLOOKUP(B260,'SOCIALE INFRASTRUCTUUR 2025'!$K$13:$R$354,8,FALSE()),0)</f>
        <v>1001117.018547304</v>
      </c>
    </row>
    <row r="261" spans="2:32">
      <c r="B261" s="32">
        <v>796</v>
      </c>
      <c r="C261" s="33" t="s">
        <v>272</v>
      </c>
      <c r="D261" s="34">
        <f t="shared" si="18"/>
        <v>25819091.020696122</v>
      </c>
      <c r="E261" s="35">
        <f>IFERROR(VLOOKUP($B261,'WSW2025'!$R$13:$T$334,3,FALSE()),0)</f>
        <v>22687534.32582676</v>
      </c>
      <c r="F261" s="35">
        <f>IFERROR(VLOOKUP(B261,'BESCHUT WERK 2025'!$K$13:$M$354,3,FALSE()),0)</f>
        <v>2806601.5917197908</v>
      </c>
      <c r="G261" s="35">
        <f>IFERROR(VLOOKUP(B261,'SOCIALE INFRASTRUCTUUR 2025'!$K$13:$M$354,3,FALSE()),0)</f>
        <v>324955.10314957064</v>
      </c>
      <c r="H261" s="31"/>
      <c r="I261" s="34">
        <f t="shared" si="19"/>
        <v>24848192.85569609</v>
      </c>
      <c r="J261" s="35">
        <f>IFERROR(VLOOKUP($B261,'WSW2025'!$R$13:$U$334,4,FALSE()),0)</f>
        <v>21478384.23677507</v>
      </c>
      <c r="K261" s="35">
        <f>IFERROR(VLOOKUP(B261,'BESCHUT WERK 2025'!$K$13:$N$354,4,FALSE()),0)</f>
        <v>3018151.3969419394</v>
      </c>
      <c r="L261" s="35">
        <f>IFERROR(VLOOKUP(B261,'SOCIALE INFRASTRUCTUUR 2025'!$K$13:$N$354,4,FALSE()),0)</f>
        <v>351657.22197908332</v>
      </c>
      <c r="N261" s="34">
        <f t="shared" si="20"/>
        <v>24296790.396777805</v>
      </c>
      <c r="O261" s="35">
        <f>IFERROR(VLOOKUP($B261,'WSW2025'!$R$13:$V$334,5,FALSE()),0)</f>
        <v>20688770.86359885</v>
      </c>
      <c r="P261" s="35">
        <f>IFERROR(VLOOKUP(B261,'BESCHUT WERK 2025'!$K$13:$O$354,5,FALSE()),0)</f>
        <v>3229627.3686225666</v>
      </c>
      <c r="Q261" s="35">
        <f>IFERROR(VLOOKUP(B261,'SOCIALE INFRASTRUCTUUR 2025'!$K$13:$O$354,5,FALSE()),0)</f>
        <v>378392.16455638892</v>
      </c>
      <c r="S261" s="34">
        <f t="shared" si="21"/>
        <v>23742376.594324015</v>
      </c>
      <c r="T261" s="35">
        <f>IFERROR(VLOOKUP($B261,'WSW2025'!$R$13:$W$334,6,FALSE()),0)</f>
        <v>19898487.760356303</v>
      </c>
      <c r="U261" s="35">
        <f>IFERROR(VLOOKUP(B261,'BESCHUT WERK 2025'!$K$13:$P$354,6,FALSE()),0)</f>
        <v>3438728.9030862241</v>
      </c>
      <c r="V261" s="35">
        <f>IFERROR(VLOOKUP(B261,'SOCIALE INFRASTRUCTUUR 2025'!$K$13:$P$354,6,FALSE()),0)</f>
        <v>405159.93088148738</v>
      </c>
      <c r="X261" s="34">
        <f t="shared" si="22"/>
        <v>22679693.687733557</v>
      </c>
      <c r="Y261" s="35">
        <f>IFERROR(VLOOKUP($B261,'WSW2025'!$R$13:$X$334,7,FALSE()),0)</f>
        <v>18597468.107025012</v>
      </c>
      <c r="Z261" s="35">
        <f>IFERROR(VLOOKUP(B261,'BESCHUT WERK 2025'!$K$13:$Q$354,7,FALSE()),0)</f>
        <v>3650248.6478802697</v>
      </c>
      <c r="AA261" s="35">
        <f>IFERROR(VLOOKUP(B261,'SOCIALE INFRASTRUCTUUR 2025'!$K$13:$Q$354,7,FALSE()),0)</f>
        <v>431976.9328282752</v>
      </c>
      <c r="AC261" s="34">
        <f t="shared" si="23"/>
        <v>22058157.022176374</v>
      </c>
      <c r="AD261" s="35">
        <f>IFERROR(VLOOKUP($B261,'WSW2025'!$R$13:$Y$334,8,FALSE()),0)</f>
        <v>17703060.513268154</v>
      </c>
      <c r="AE261" s="35">
        <f>IFERROR(VLOOKUP(B261,'BESCHUT WERK 2025'!$K$13:$R$354,8,FALSE()),0)</f>
        <v>3893972.0880398615</v>
      </c>
      <c r="AF261" s="35">
        <f>IFERROR(VLOOKUP(B261,'SOCIALE INFRASTRUCTUUR 2025'!$K$13:$R$354,8,FALSE()),0)</f>
        <v>461124.42086835788</v>
      </c>
    </row>
    <row r="262" spans="2:32">
      <c r="B262" s="32">
        <v>965</v>
      </c>
      <c r="C262" s="33" t="s">
        <v>273</v>
      </c>
      <c r="D262" s="34">
        <f t="shared" si="18"/>
        <v>2363241.769403229</v>
      </c>
      <c r="E262" s="35">
        <f>IFERROR(VLOOKUP($B262,'WSW2025'!$R$13:$T$334,3,FALSE()),0)</f>
        <v>2291325.5502441581</v>
      </c>
      <c r="F262" s="35">
        <f>IFERROR(VLOOKUP(B262,'BESCHUT WERK 2025'!$K$13:$M$354,3,FALSE()),0)</f>
        <v>62055.51258073908</v>
      </c>
      <c r="G262" s="35">
        <f>IFERROR(VLOOKUP(B262,'SOCIALE INFRASTRUCTUUR 2025'!$K$13:$M$354,3,FALSE()),0)</f>
        <v>9860.7065783317994</v>
      </c>
      <c r="H262" s="31"/>
      <c r="I262" s="34">
        <f t="shared" si="19"/>
        <v>2270241.2277456736</v>
      </c>
      <c r="J262" s="35">
        <f>IFERROR(VLOOKUP($B262,'WSW2025'!$R$13:$U$334,4,FALSE()),0)</f>
        <v>2192837.2542639947</v>
      </c>
      <c r="K262" s="35">
        <f>IFERROR(VLOOKUP(B262,'BESCHUT WERK 2025'!$K$13:$N$354,4,FALSE()),0)</f>
        <v>66732.995711279262</v>
      </c>
      <c r="L262" s="35">
        <f>IFERROR(VLOOKUP(B262,'SOCIALE INFRASTRUCTUUR 2025'!$K$13:$N$354,4,FALSE()),0)</f>
        <v>10670.97777039977</v>
      </c>
      <c r="N262" s="34">
        <f t="shared" si="20"/>
        <v>2012477.0050976693</v>
      </c>
      <c r="O262" s="35">
        <f>IFERROR(VLOOKUP($B262,'WSW2025'!$R$13:$V$334,5,FALSE()),0)</f>
        <v>1929585.9137628304</v>
      </c>
      <c r="P262" s="35">
        <f>IFERROR(VLOOKUP(B262,'BESCHUT WERK 2025'!$K$13:$O$354,5,FALSE()),0)</f>
        <v>71408.846341403681</v>
      </c>
      <c r="Q262" s="35">
        <f>IFERROR(VLOOKUP(B262,'SOCIALE INFRASTRUCTUUR 2025'!$K$13:$O$354,5,FALSE()),0)</f>
        <v>11482.24499343525</v>
      </c>
      <c r="S262" s="34">
        <f t="shared" si="21"/>
        <v>1789909.8800125846</v>
      </c>
      <c r="T262" s="35">
        <f>IFERROR(VLOOKUP($B262,'WSW2025'!$R$13:$W$334,6,FALSE()),0)</f>
        <v>1701583.1749129884</v>
      </c>
      <c r="U262" s="35">
        <f>IFERROR(VLOOKUP(B262,'BESCHUT WERK 2025'!$K$13:$P$354,6,FALSE()),0)</f>
        <v>76032.196852157882</v>
      </c>
      <c r="V262" s="35">
        <f>IFERROR(VLOOKUP(B262,'SOCIALE INFRASTRUCTUUR 2025'!$K$13:$P$354,6,FALSE()),0)</f>
        <v>12294.508247438238</v>
      </c>
      <c r="X262" s="34">
        <f t="shared" si="22"/>
        <v>1631941.3287865361</v>
      </c>
      <c r="Y262" s="35">
        <f>IFERROR(VLOOKUP($B262,'WSW2025'!$R$13:$X$334,7,FALSE()),0)</f>
        <v>1538124.0479086274</v>
      </c>
      <c r="Z262" s="35">
        <f>IFERROR(VLOOKUP(B262,'BESCHUT WERK 2025'!$K$13:$Q$354,7,FALSE()),0)</f>
        <v>80709.015330016249</v>
      </c>
      <c r="AA262" s="35">
        <f>IFERROR(VLOOKUP(B262,'SOCIALE INFRASTRUCTUUR 2025'!$K$13:$Q$354,7,FALSE()),0)</f>
        <v>13108.265547892488</v>
      </c>
      <c r="AC262" s="34">
        <f t="shared" si="23"/>
        <v>1494200.6746156062</v>
      </c>
      <c r="AD262" s="35">
        <f>IFERROR(VLOOKUP($B262,'WSW2025'!$R$13:$Y$334,8,FALSE()),0)</f>
        <v>1394110.0582551218</v>
      </c>
      <c r="AE262" s="35">
        <f>IFERROR(VLOOKUP(B262,'BESCHUT WERK 2025'!$K$13:$R$354,8,FALSE()),0)</f>
        <v>86097.875313444529</v>
      </c>
      <c r="AF262" s="35">
        <f>IFERROR(VLOOKUP(B262,'SOCIALE INFRASTRUCTUUR 2025'!$K$13:$R$354,8,FALSE()),0)</f>
        <v>13992.741047039826</v>
      </c>
    </row>
    <row r="263" spans="2:32">
      <c r="B263" s="32">
        <v>845</v>
      </c>
      <c r="C263" s="33" t="s">
        <v>274</v>
      </c>
      <c r="D263" s="34">
        <f t="shared" si="18"/>
        <v>4643077.5968634607</v>
      </c>
      <c r="E263" s="35">
        <f>IFERROR(VLOOKUP($B263,'WSW2025'!$R$13:$T$334,3,FALSE()),0)</f>
        <v>4352795.3691752739</v>
      </c>
      <c r="F263" s="35">
        <f>IFERROR(VLOOKUP(B263,'BESCHUT WERK 2025'!$K$13:$M$354,3,FALSE()),0)</f>
        <v>259504.87079218167</v>
      </c>
      <c r="G263" s="35">
        <f>IFERROR(VLOOKUP(B263,'SOCIALE INFRASTRUCTUUR 2025'!$K$13:$M$354,3,FALSE()),0)</f>
        <v>30777.356896005313</v>
      </c>
      <c r="H263" s="31"/>
      <c r="I263" s="34">
        <f t="shared" si="19"/>
        <v>4396732.989287518</v>
      </c>
      <c r="J263" s="35">
        <f>IFERROR(VLOOKUP($B263,'WSW2025'!$R$13:$U$334,4,FALSE()),0)</f>
        <v>4084361.3493327387</v>
      </c>
      <c r="K263" s="35">
        <f>IFERROR(VLOOKUP(B263,'BESCHUT WERK 2025'!$K$13:$N$354,4,FALSE()),0)</f>
        <v>279065.25479262223</v>
      </c>
      <c r="L263" s="35">
        <f>IFERROR(VLOOKUP(B263,'SOCIALE INFRASTRUCTUUR 2025'!$K$13:$N$354,4,FALSE()),0)</f>
        <v>33306.385162156861</v>
      </c>
      <c r="N263" s="34">
        <f t="shared" si="20"/>
        <v>4351765.1659397027</v>
      </c>
      <c r="O263" s="35">
        <f>IFERROR(VLOOKUP($B263,'WSW2025'!$R$13:$V$334,5,FALSE()),0)</f>
        <v>4017307.8317143228</v>
      </c>
      <c r="P263" s="35">
        <f>IFERROR(VLOOKUP(B263,'BESCHUT WERK 2025'!$K$13:$O$354,5,FALSE()),0)</f>
        <v>298618.81197314232</v>
      </c>
      <c r="Q263" s="35">
        <f>IFERROR(VLOOKUP(B263,'SOCIALE INFRASTRUCTUUR 2025'!$K$13:$O$354,5,FALSE()),0)</f>
        <v>35838.522252237301</v>
      </c>
      <c r="S263" s="34">
        <f t="shared" si="21"/>
        <v>4168851.4253462921</v>
      </c>
      <c r="T263" s="35">
        <f>IFERROR(VLOOKUP($B263,'WSW2025'!$R$13:$W$334,6,FALSE()),0)</f>
        <v>3812524.8339801123</v>
      </c>
      <c r="U263" s="35">
        <f>IFERROR(VLOOKUP(B263,'BESCHUT WERK 2025'!$K$13:$P$354,6,FALSE()),0)</f>
        <v>317952.8231999331</v>
      </c>
      <c r="V263" s="35">
        <f>IFERROR(VLOOKUP(B263,'SOCIALE INFRASTRUCTUUR 2025'!$K$13:$P$354,6,FALSE()),0)</f>
        <v>38373.768166246628</v>
      </c>
      <c r="X263" s="34">
        <f t="shared" si="22"/>
        <v>4111677.2973152217</v>
      </c>
      <c r="Y263" s="35">
        <f>IFERROR(VLOOKUP($B263,'WSW2025'!$R$13:$X$334,7,FALSE()),0)</f>
        <v>3733253.1922553685</v>
      </c>
      <c r="Z263" s="35">
        <f>IFERROR(VLOOKUP(B263,'BESCHUT WERK 2025'!$K$13:$Q$354,7,FALSE()),0)</f>
        <v>337510.42774370383</v>
      </c>
      <c r="AA263" s="35">
        <f>IFERROR(VLOOKUP(B263,'SOCIALE INFRASTRUCTUUR 2025'!$K$13:$Q$354,7,FALSE()),0)</f>
        <v>40913.677316149282</v>
      </c>
      <c r="AC263" s="34">
        <f t="shared" si="23"/>
        <v>4064883.2861906774</v>
      </c>
      <c r="AD263" s="35">
        <f>IFERROR(VLOOKUP($B263,'WSW2025'!$R$13:$Y$334,8,FALSE()),0)</f>
        <v>3661163.3128239964</v>
      </c>
      <c r="AE263" s="35">
        <f>IFERROR(VLOOKUP(B263,'BESCHUT WERK 2025'!$K$13:$R$354,8,FALSE()),0)</f>
        <v>360045.66040167789</v>
      </c>
      <c r="AF263" s="35">
        <f>IFERROR(VLOOKUP(B263,'SOCIALE INFRASTRUCTUUR 2025'!$K$13:$R$354,8,FALSE()),0)</f>
        <v>43674.312965003097</v>
      </c>
    </row>
    <row r="264" spans="2:32">
      <c r="B264" s="32">
        <v>1883</v>
      </c>
      <c r="C264" s="33" t="s">
        <v>275</v>
      </c>
      <c r="D264" s="34">
        <f t="shared" si="18"/>
        <v>15024595.28742476</v>
      </c>
      <c r="E264" s="35">
        <f>IFERROR(VLOOKUP($B264,'WSW2025'!$R$13:$T$334,3,FALSE()),0)</f>
        <v>14020009.28887466</v>
      </c>
      <c r="F264" s="35">
        <f>IFERROR(VLOOKUP(B264,'BESCHUT WERK 2025'!$K$13:$M$354,3,FALSE()),0)</f>
        <v>868777.17613034917</v>
      </c>
      <c r="G264" s="35">
        <f>IFERROR(VLOOKUP(B264,'SOCIALE INFRASTRUCTUUR 2025'!$K$13:$M$354,3,FALSE()),0)</f>
        <v>135808.82241975158</v>
      </c>
      <c r="H264" s="31"/>
      <c r="I264" s="34">
        <f t="shared" si="19"/>
        <v>14053317.35718393</v>
      </c>
      <c r="J264" s="35">
        <f>IFERROR(VLOOKUP($B264,'WSW2025'!$R$13:$U$334,4,FALSE()),0)</f>
        <v>12972086.950660966</v>
      </c>
      <c r="K264" s="35">
        <f>IFERROR(VLOOKUP(B264,'BESCHUT WERK 2025'!$K$13:$N$354,4,FALSE()),0)</f>
        <v>934261.9399579108</v>
      </c>
      <c r="L264" s="35">
        <f>IFERROR(VLOOKUP(B264,'SOCIALE INFRASTRUCTUUR 2025'!$K$13:$N$354,4,FALSE()),0)</f>
        <v>146968.46656505138</v>
      </c>
      <c r="N264" s="34">
        <f t="shared" si="20"/>
        <v>13611891.61553104</v>
      </c>
      <c r="O264" s="35">
        <f>IFERROR(VLOOKUP($B264,'WSW2025'!$R$13:$V$334,5,FALSE()),0)</f>
        <v>12454025.937978167</v>
      </c>
      <c r="P264" s="35">
        <f>IFERROR(VLOOKUP(B264,'BESCHUT WERK 2025'!$K$13:$O$354,5,FALSE()),0)</f>
        <v>999723.84877965145</v>
      </c>
      <c r="Q264" s="35">
        <f>IFERROR(VLOOKUP(B264,'SOCIALE INFRASTRUCTUUR 2025'!$K$13:$O$354,5,FALSE()),0)</f>
        <v>158141.82877322185</v>
      </c>
      <c r="S264" s="34">
        <f t="shared" si="21"/>
        <v>12937003.394643631</v>
      </c>
      <c r="T264" s="35">
        <f>IFERROR(VLOOKUP($B264,'WSW2025'!$R$13:$W$334,6,FALSE()),0)</f>
        <v>11703223.729669157</v>
      </c>
      <c r="U264" s="35">
        <f>IFERROR(VLOOKUP(B264,'BESCHUT WERK 2025'!$K$13:$P$354,6,FALSE()),0)</f>
        <v>1064450.7559302095</v>
      </c>
      <c r="V264" s="35">
        <f>IFERROR(VLOOKUP(B264,'SOCIALE INFRASTRUCTUUR 2025'!$K$13:$P$354,6,FALSE()),0)</f>
        <v>169328.90904426301</v>
      </c>
      <c r="X264" s="34">
        <f t="shared" si="22"/>
        <v>12321846.726499759</v>
      </c>
      <c r="Y264" s="35">
        <f>IFERROR(VLOOKUP($B264,'WSW2025'!$R$13:$X$334,7,FALSE()),0)</f>
        <v>11011383.94546992</v>
      </c>
      <c r="Z264" s="35">
        <f>IFERROR(VLOOKUP(B264,'BESCHUT WERK 2025'!$K$13:$Q$354,7,FALSE()),0)</f>
        <v>1129926.2146202284</v>
      </c>
      <c r="AA264" s="35">
        <f>IFERROR(VLOOKUP(B264,'SOCIALE INFRASTRUCTUUR 2025'!$K$13:$Q$354,7,FALSE()),0)</f>
        <v>180536.56640961018</v>
      </c>
      <c r="AC264" s="34">
        <f t="shared" si="23"/>
        <v>11889851.032852907</v>
      </c>
      <c r="AD264" s="35">
        <f>IFERROR(VLOOKUP($B264,'WSW2025'!$R$13:$Y$334,8,FALSE()),0)</f>
        <v>10491762.572225906</v>
      </c>
      <c r="AE264" s="35">
        <f>IFERROR(VLOOKUP(B264,'BESCHUT WERK 2025'!$K$13:$R$354,8,FALSE()),0)</f>
        <v>1205370.2543882236</v>
      </c>
      <c r="AF264" s="35">
        <f>IFERROR(VLOOKUP(B264,'SOCIALE INFRASTRUCTUUR 2025'!$K$13:$R$354,8,FALSE()),0)</f>
        <v>192718.20623877578</v>
      </c>
    </row>
    <row r="265" spans="2:32">
      <c r="B265" s="32">
        <v>610</v>
      </c>
      <c r="C265" s="33" t="s">
        <v>276</v>
      </c>
      <c r="D265" s="34">
        <f t="shared" si="18"/>
        <v>2704876.1543053449</v>
      </c>
      <c r="E265" s="35">
        <f>IFERROR(VLOOKUP($B265,'WSW2025'!$R$13:$T$334,3,FALSE()),0)</f>
        <v>2508089.4431434609</v>
      </c>
      <c r="F265" s="35">
        <f>IFERROR(VLOOKUP(B265,'BESCHUT WERK 2025'!$K$13:$M$354,3,FALSE()),0)</f>
        <v>160780.19168646011</v>
      </c>
      <c r="G265" s="35">
        <f>IFERROR(VLOOKUP(B265,'SOCIALE INFRASTRUCTUUR 2025'!$K$13:$M$354,3,FALSE()),0)</f>
        <v>36006.519475423695</v>
      </c>
      <c r="H265" s="31"/>
      <c r="I265" s="34">
        <f t="shared" si="19"/>
        <v>2601346.3490409651</v>
      </c>
      <c r="J265" s="35">
        <f>IFERROR(VLOOKUP($B265,'WSW2025'!$R$13:$U$334,4,FALSE()),0)</f>
        <v>2389481.9867789191</v>
      </c>
      <c r="K265" s="35">
        <f>IFERROR(VLOOKUP(B265,'BESCHUT WERK 2025'!$K$13:$N$354,4,FALSE()),0)</f>
        <v>172899.12525194976</v>
      </c>
      <c r="L265" s="35">
        <f>IFERROR(VLOOKUP(B265,'SOCIALE INFRASTRUCTUUR 2025'!$K$13:$N$354,4,FALSE()),0)</f>
        <v>38965.237010096134</v>
      </c>
      <c r="N265" s="34">
        <f t="shared" si="20"/>
        <v>2567720.5499298549</v>
      </c>
      <c r="O265" s="35">
        <f>IFERROR(VLOOKUP($B265,'WSW2025'!$R$13:$V$334,5,FALSE()),0)</f>
        <v>2340779.1292056446</v>
      </c>
      <c r="P265" s="35">
        <f>IFERROR(VLOOKUP(B265,'BESCHUT WERK 2025'!$K$13:$O$354,5,FALSE()),0)</f>
        <v>185013.82915727221</v>
      </c>
      <c r="Q265" s="35">
        <f>IFERROR(VLOOKUP(B265,'SOCIALE INFRASTRUCTUUR 2025'!$K$13:$O$354,5,FALSE()),0)</f>
        <v>41927.591566937808</v>
      </c>
      <c r="S265" s="34">
        <f t="shared" si="21"/>
        <v>2483258.2817656216</v>
      </c>
      <c r="T265" s="35">
        <f>IFERROR(VLOOKUP($B265,'WSW2025'!$R$13:$W$334,6,FALSE()),0)</f>
        <v>2241372.1885936284</v>
      </c>
      <c r="U265" s="35">
        <f>IFERROR(VLOOKUP(B265,'BESCHUT WERK 2025'!$K$13:$P$354,6,FALSE()),0)</f>
        <v>196992.51002604456</v>
      </c>
      <c r="V265" s="35">
        <f>IFERROR(VLOOKUP(B265,'SOCIALE INFRASTRUCTUUR 2025'!$K$13:$P$354,6,FALSE()),0)</f>
        <v>44893.583145948724</v>
      </c>
      <c r="X265" s="34">
        <f t="shared" si="22"/>
        <v>2354256.8084137398</v>
      </c>
      <c r="Y265" s="35">
        <f>IFERROR(VLOOKUP($B265,'WSW2025'!$R$13:$X$334,7,FALSE()),0)</f>
        <v>2097282.0566186667</v>
      </c>
      <c r="Z265" s="35">
        <f>IFERROR(VLOOKUP(B265,'BESCHUT WERK 2025'!$K$13:$Q$354,7,FALSE()),0)</f>
        <v>209109.72153685949</v>
      </c>
      <c r="AA265" s="35">
        <f>IFERROR(VLOOKUP(B265,'SOCIALE INFRASTRUCTUUR 2025'!$K$13:$Q$354,7,FALSE()),0)</f>
        <v>47865.030258213483</v>
      </c>
      <c r="AC265" s="34">
        <f t="shared" si="23"/>
        <v>2281278.4574491042</v>
      </c>
      <c r="AD265" s="35">
        <f>IFERROR(VLOOKUP($B265,'WSW2025'!$R$13:$Y$334,8,FALSE()),0)</f>
        <v>2007111.9836470496</v>
      </c>
      <c r="AE265" s="35">
        <f>IFERROR(VLOOKUP(B265,'BESCHUT WERK 2025'!$K$13:$R$354,8,FALSE()),0)</f>
        <v>223071.76785756068</v>
      </c>
      <c r="AF265" s="35">
        <f>IFERROR(VLOOKUP(B265,'SOCIALE INFRASTRUCTUUR 2025'!$K$13:$R$354,8,FALSE()),0)</f>
        <v>51094.705944493908</v>
      </c>
    </row>
    <row r="266" spans="2:32">
      <c r="B266" s="32">
        <v>1714</v>
      </c>
      <c r="C266" s="33" t="s">
        <v>277</v>
      </c>
      <c r="D266" s="34">
        <f t="shared" si="18"/>
        <v>2228020.8049684837</v>
      </c>
      <c r="E266" s="35">
        <f>IFERROR(VLOOKUP($B266,'WSW2025'!$R$13:$T$334,3,FALSE()),0)</f>
        <v>2022300.2418548225</v>
      </c>
      <c r="F266" s="35">
        <f>IFERROR(VLOOKUP(B266,'BESCHUT WERK 2025'!$K$13:$M$354,3,FALSE()),0)</f>
        <v>188987.24285952278</v>
      </c>
      <c r="G266" s="35">
        <f>IFERROR(VLOOKUP(B266,'SOCIALE INFRASTRUCTUUR 2025'!$K$13:$M$354,3,FALSE()),0)</f>
        <v>16733.320254138809</v>
      </c>
      <c r="H266" s="31"/>
      <c r="I266" s="34">
        <f t="shared" si="19"/>
        <v>2147346.4962326256</v>
      </c>
      <c r="J266" s="35">
        <f>IFERROR(VLOOKUP($B266,'WSW2025'!$R$13:$U$334,4,FALSE()),0)</f>
        <v>1926005.8651985067</v>
      </c>
      <c r="K266" s="35">
        <f>IFERROR(VLOOKUP(B266,'BESCHUT WERK 2025'!$K$13:$N$354,4,FALSE()),0)</f>
        <v>203232.30512071351</v>
      </c>
      <c r="L266" s="35">
        <f>IFERROR(VLOOKUP(B266,'SOCIALE INFRASTRUCTUUR 2025'!$K$13:$N$354,4,FALSE()),0)</f>
        <v>18108.325913405672</v>
      </c>
      <c r="N266" s="34">
        <f t="shared" si="20"/>
        <v>2145053.5177194751</v>
      </c>
      <c r="O266" s="35">
        <f>IFERROR(VLOOKUP($B266,'WSW2025'!$R$13:$V$334,5,FALSE()),0)</f>
        <v>1908096.1002363404</v>
      </c>
      <c r="P266" s="35">
        <f>IFERROR(VLOOKUP(B266,'BESCHUT WERK 2025'!$K$13:$O$354,5,FALSE()),0)</f>
        <v>217472.39567609294</v>
      </c>
      <c r="Q266" s="35">
        <f>IFERROR(VLOOKUP(B266,'SOCIALE INFRASTRUCTUUR 2025'!$K$13:$O$354,5,FALSE()),0)</f>
        <v>19485.021807041638</v>
      </c>
      <c r="S266" s="34">
        <f t="shared" si="21"/>
        <v>2165120.2612607563</v>
      </c>
      <c r="T266" s="35">
        <f>IFERROR(VLOOKUP($B266,'WSW2025'!$R$13:$W$334,6,FALSE()),0)</f>
        <v>1912704.2538214109</v>
      </c>
      <c r="U266" s="35">
        <f>IFERROR(VLOOKUP(B266,'BESCHUT WERK 2025'!$K$13:$P$354,6,FALSE()),0)</f>
        <v>231552.59950429871</v>
      </c>
      <c r="V266" s="35">
        <f>IFERROR(VLOOKUP(B266,'SOCIALE INFRASTRUCTUUR 2025'!$K$13:$P$354,6,FALSE()),0)</f>
        <v>20863.407935046707</v>
      </c>
      <c r="X266" s="34">
        <f t="shared" si="22"/>
        <v>2191672.2782022604</v>
      </c>
      <c r="Y266" s="35">
        <f>IFERROR(VLOOKUP($B266,'WSW2025'!$R$13:$X$334,7,FALSE()),0)</f>
        <v>1923632.3111916974</v>
      </c>
      <c r="Z266" s="35">
        <f>IFERROR(VLOOKUP(B266,'BESCHUT WERK 2025'!$K$13:$Q$354,7,FALSE()),0)</f>
        <v>245795.63759595761</v>
      </c>
      <c r="AA266" s="35">
        <f>IFERROR(VLOOKUP(B266,'SOCIALE INFRASTRUCTUUR 2025'!$K$13:$Q$354,7,FALSE()),0)</f>
        <v>22244.329414605436</v>
      </c>
      <c r="AC266" s="34">
        <f t="shared" si="23"/>
        <v>2098294.8182098009</v>
      </c>
      <c r="AD266" s="35">
        <f>IFERROR(VLOOKUP($B266,'WSW2025'!$R$13:$Y$334,8,FALSE()),0)</f>
        <v>1812342.3949481233</v>
      </c>
      <c r="AE266" s="35">
        <f>IFERROR(VLOOKUP(B266,'BESCHUT WERK 2025'!$K$13:$R$354,8,FALSE()),0)</f>
        <v>262207.16572730703</v>
      </c>
      <c r="AF266" s="35">
        <f>IFERROR(VLOOKUP(B266,'SOCIALE INFRASTRUCTUUR 2025'!$K$13:$R$354,8,FALSE()),0)</f>
        <v>23745.257534370612</v>
      </c>
    </row>
    <row r="267" spans="2:32">
      <c r="B267" s="32">
        <v>90</v>
      </c>
      <c r="C267" s="33" t="s">
        <v>278</v>
      </c>
      <c r="D267" s="34">
        <f t="shared" ref="D267:D330" si="24">SUM(E267:G267)</f>
        <v>12715166.814136364</v>
      </c>
      <c r="E267" s="35">
        <f>IFERROR(VLOOKUP($B267,'WSW2025'!$R$13:$T$334,3,FALSE()),0)</f>
        <v>11974603.792012416</v>
      </c>
      <c r="F267" s="35">
        <f>IFERROR(VLOOKUP(B267,'BESCHUT WERK 2025'!$K$13:$M$354,3,FALSE()),0)</f>
        <v>614913.71557277918</v>
      </c>
      <c r="G267" s="35">
        <f>IFERROR(VLOOKUP(B267,'SOCIALE INFRASTRUCTUUR 2025'!$K$13:$M$354,3,FALSE()),0)</f>
        <v>125649.3065511673</v>
      </c>
      <c r="H267" s="31"/>
      <c r="I267" s="34">
        <f t="shared" ref="I267:I330" si="25">SUM(J267:L267)</f>
        <v>12485111.923242474</v>
      </c>
      <c r="J267" s="35">
        <f>IFERROR(VLOOKUP($B267,'WSW2025'!$R$13:$U$334,4,FALSE()),0)</f>
        <v>11687874.476271521</v>
      </c>
      <c r="K267" s="35">
        <f>IFERROR(VLOOKUP(B267,'BESCHUT WERK 2025'!$K$13:$N$354,4,FALSE()),0)</f>
        <v>661263.32113904133</v>
      </c>
      <c r="L267" s="35">
        <f>IFERROR(VLOOKUP(B267,'SOCIALE INFRASTRUCTUUR 2025'!$K$13:$N$354,4,FALSE()),0)</f>
        <v>135974.12583191221</v>
      </c>
      <c r="N267" s="34">
        <f t="shared" ref="N267:N330" si="26">SUM(O267:Q267)</f>
        <v>12024291.868367594</v>
      </c>
      <c r="O267" s="35">
        <f>IFERROR(VLOOKUP($B267,'WSW2025'!$R$13:$V$334,5,FALSE()),0)</f>
        <v>11170383.481295519</v>
      </c>
      <c r="P267" s="35">
        <f>IFERROR(VLOOKUP(B267,'BESCHUT WERK 2025'!$K$13:$O$354,5,FALSE()),0)</f>
        <v>707596.7501102729</v>
      </c>
      <c r="Q267" s="35">
        <f>IFERROR(VLOOKUP(B267,'SOCIALE INFRASTRUCTUUR 2025'!$K$13:$O$354,5,FALSE()),0)</f>
        <v>146311.63696180371</v>
      </c>
      <c r="S267" s="34">
        <f t="shared" ref="S267:S330" si="27">SUM(T267:V267)</f>
        <v>11749331.787951626</v>
      </c>
      <c r="T267" s="35">
        <f>IFERROR(VLOOKUP($B267,'WSW2025'!$R$13:$W$334,6,FALSE()),0)</f>
        <v>10839259.997384856</v>
      </c>
      <c r="U267" s="35">
        <f>IFERROR(VLOOKUP(B267,'BESCHUT WERK 2025'!$K$13:$P$354,6,FALSE()),0)</f>
        <v>753409.95062592765</v>
      </c>
      <c r="V267" s="35">
        <f>IFERROR(VLOOKUP(B267,'SOCIALE INFRASTRUCTUUR 2025'!$K$13:$P$354,6,FALSE()),0)</f>
        <v>156661.83994084178</v>
      </c>
      <c r="X267" s="34">
        <f t="shared" ref="X267:X330" si="28">SUM(Y267:AA267)</f>
        <v>11444860.011645032</v>
      </c>
      <c r="Y267" s="35">
        <f>IFERROR(VLOOKUP($B267,'WSW2025'!$R$13:$X$334,7,FALSE()),0)</f>
        <v>10478075.960863089</v>
      </c>
      <c r="Z267" s="35">
        <f>IFERROR(VLOOKUP(B267,'BESCHUT WERK 2025'!$K$13:$Q$354,7,FALSE()),0)</f>
        <v>799752.97008834372</v>
      </c>
      <c r="AA267" s="35">
        <f>IFERROR(VLOOKUP(B267,'SOCIALE INFRASTRUCTUUR 2025'!$K$13:$Q$354,7,FALSE()),0)</f>
        <v>167031.08069359974</v>
      </c>
      <c r="AC267" s="34">
        <f t="shared" ref="AC267:AC330" si="29">SUM(AD267:AF267)</f>
        <v>11276930.825489344</v>
      </c>
      <c r="AD267" s="35">
        <f>IFERROR(VLOOKUP($B267,'WSW2025'!$R$13:$Y$334,8,FALSE()),0)</f>
        <v>10245477.709193083</v>
      </c>
      <c r="AE267" s="35">
        <f>IFERROR(VLOOKUP(B267,'BESCHUT WERK 2025'!$K$13:$R$354,8,FALSE()),0)</f>
        <v>853151.67356049665</v>
      </c>
      <c r="AF267" s="35">
        <f>IFERROR(VLOOKUP(B267,'SOCIALE INFRASTRUCTUUR 2025'!$K$13:$R$354,8,FALSE()),0)</f>
        <v>178301.44273576504</v>
      </c>
    </row>
    <row r="268" spans="2:32">
      <c r="B268" s="32">
        <v>342</v>
      </c>
      <c r="C268" s="33" t="s">
        <v>279</v>
      </c>
      <c r="D268" s="34">
        <f t="shared" si="24"/>
        <v>3269209.3589059669</v>
      </c>
      <c r="E268" s="35">
        <f>IFERROR(VLOOKUP($B268,'WSW2025'!$R$13:$T$334,3,FALSE()),0)</f>
        <v>3067474.3113148245</v>
      </c>
      <c r="F268" s="35">
        <f>IFERROR(VLOOKUP(B268,'BESCHUT WERK 2025'!$K$13:$M$354,3,FALSE()),0)</f>
        <v>157959.48656915428</v>
      </c>
      <c r="G268" s="35">
        <f>IFERROR(VLOOKUP(B268,'SOCIALE INFRASTRUCTUUR 2025'!$K$13:$M$354,3,FALSE()),0)</f>
        <v>43775.561021988135</v>
      </c>
      <c r="H268" s="31"/>
      <c r="I268" s="34">
        <f t="shared" si="25"/>
        <v>3210712.1671721144</v>
      </c>
      <c r="J268" s="35">
        <f>IFERROR(VLOOKUP($B268,'WSW2025'!$R$13:$U$334,4,FALSE()),0)</f>
        <v>2993473.6858657203</v>
      </c>
      <c r="K268" s="35">
        <f>IFERROR(VLOOKUP(B268,'BESCHUT WERK 2025'!$K$13:$N$354,4,FALSE()),0)</f>
        <v>169865.80726507414</v>
      </c>
      <c r="L268" s="35">
        <f>IFERROR(VLOOKUP(B268,'SOCIALE INFRASTRUCTUUR 2025'!$K$13:$N$354,4,FALSE()),0)</f>
        <v>47372.674041320191</v>
      </c>
      <c r="N268" s="34">
        <f t="shared" si="26"/>
        <v>3077346.0387041513</v>
      </c>
      <c r="O268" s="35">
        <f>IFERROR(VLOOKUP($B268,'WSW2025'!$R$13:$V$334,5,FALSE()),0)</f>
        <v>2844603.8573642662</v>
      </c>
      <c r="P268" s="35">
        <f>IFERROR(VLOOKUP(B268,'BESCHUT WERK 2025'!$K$13:$O$354,5,FALSE()),0)</f>
        <v>181767.97250539192</v>
      </c>
      <c r="Q268" s="35">
        <f>IFERROR(VLOOKUP(B268,'SOCIALE INFRASTRUCTUUR 2025'!$K$13:$O$354,5,FALSE()),0)</f>
        <v>50974.208834492849</v>
      </c>
      <c r="S268" s="34">
        <f t="shared" si="27"/>
        <v>2898259.6975387717</v>
      </c>
      <c r="T268" s="35">
        <f>IFERROR(VLOOKUP($B268,'WSW2025'!$R$13:$W$334,6,FALSE()),0)</f>
        <v>2650143.0310590449</v>
      </c>
      <c r="U268" s="35">
        <f>IFERROR(VLOOKUP(B268,'BESCHUT WERK 2025'!$K$13:$P$354,6,FALSE()),0)</f>
        <v>193536.50107822072</v>
      </c>
      <c r="V268" s="35">
        <f>IFERROR(VLOOKUP(B268,'SOCIALE INFRASTRUCTUUR 2025'!$K$13:$P$354,6,FALSE()),0)</f>
        <v>54580.165401506114</v>
      </c>
      <c r="X268" s="34">
        <f t="shared" si="28"/>
        <v>2747920.8496919759</v>
      </c>
      <c r="Y268" s="35">
        <f>IFERROR(VLOOKUP($B268,'WSW2025'!$R$13:$X$334,7,FALSE()),0)</f>
        <v>2484286.9651317443</v>
      </c>
      <c r="Z268" s="35">
        <f>IFERROR(VLOOKUP(B268,'BESCHUT WERK 2025'!$K$13:$Q$354,7,FALSE()),0)</f>
        <v>205441.12993095099</v>
      </c>
      <c r="AA268" s="35">
        <f>IFERROR(VLOOKUP(B268,'SOCIALE INFRASTRUCTUUR 2025'!$K$13:$Q$354,7,FALSE()),0)</f>
        <v>58192.754629280287</v>
      </c>
      <c r="AC268" s="34">
        <f t="shared" si="29"/>
        <v>2739413.149674736</v>
      </c>
      <c r="AD268" s="35">
        <f>IFERROR(VLOOKUP($B268,'WSW2025'!$R$13:$Y$334,8,FALSE()),0)</f>
        <v>2458135.6318044122</v>
      </c>
      <c r="AE268" s="35">
        <f>IFERROR(VLOOKUP(B268,'BESCHUT WERK 2025'!$K$13:$R$354,8,FALSE()),0)</f>
        <v>219158.22807058628</v>
      </c>
      <c r="AF268" s="35">
        <f>IFERROR(VLOOKUP(B268,'SOCIALE INFRASTRUCTUUR 2025'!$K$13:$R$354,8,FALSE()),0)</f>
        <v>62119.289799737402</v>
      </c>
    </row>
    <row r="269" spans="2:32">
      <c r="B269" s="32">
        <v>847</v>
      </c>
      <c r="C269" s="33" t="s">
        <v>280</v>
      </c>
      <c r="D269" s="34">
        <f t="shared" si="24"/>
        <v>1836794.7258696689</v>
      </c>
      <c r="E269" s="35">
        <f>IFERROR(VLOOKUP($B269,'WSW2025'!$R$13:$T$334,3,FALSE()),0)</f>
        <v>1726511.9396689504</v>
      </c>
      <c r="F269" s="35">
        <f>IFERROR(VLOOKUP(B269,'BESCHUT WERK 2025'!$K$13:$M$354,3,FALSE()),0)</f>
        <v>90262.563753802358</v>
      </c>
      <c r="G269" s="35">
        <f>IFERROR(VLOOKUP(B269,'SOCIALE INFRASTRUCTUUR 2025'!$K$13:$M$354,3,FALSE()),0)</f>
        <v>20020.222446916079</v>
      </c>
      <c r="H269" s="31"/>
      <c r="I269" s="34">
        <f t="shared" si="25"/>
        <v>1845942.8589018218</v>
      </c>
      <c r="J269" s="35">
        <f>IFERROR(VLOOKUP($B269,'WSW2025'!$R$13:$U$334,4,FALSE()),0)</f>
        <v>1727211.3648182403</v>
      </c>
      <c r="K269" s="35">
        <f>IFERROR(VLOOKUP(B269,'BESCHUT WERK 2025'!$K$13:$N$354,4,FALSE()),0)</f>
        <v>97066.175580042589</v>
      </c>
      <c r="L269" s="35">
        <f>IFERROR(VLOOKUP(B269,'SOCIALE INFRASTRUCTUUR 2025'!$K$13:$N$354,4,FALSE()),0)</f>
        <v>21665.318503538929</v>
      </c>
      <c r="N269" s="34">
        <f t="shared" si="26"/>
        <v>1865560.9566931771</v>
      </c>
      <c r="O269" s="35">
        <f>IFERROR(VLOOKUP($B269,'WSW2025'!$R$13:$V$334,5,FALSE()),0)</f>
        <v>1738381.1070281002</v>
      </c>
      <c r="P269" s="35">
        <f>IFERROR(VLOOKUP(B269,'BESCHUT WERK 2025'!$K$13:$O$354,5,FALSE()),0)</f>
        <v>103867.41286022344</v>
      </c>
      <c r="Q269" s="35">
        <f>IFERROR(VLOOKUP(B269,'SOCIALE INFRASTRUCTUUR 2025'!$K$13:$O$354,5,FALSE()),0)</f>
        <v>23312.436804853387</v>
      </c>
      <c r="S269" s="34">
        <f t="shared" si="27"/>
        <v>1787492.0152561695</v>
      </c>
      <c r="T269" s="35">
        <f>IFERROR(VLOOKUP($B269,'WSW2025'!$R$13:$W$334,6,FALSE()),0)</f>
        <v>1651938.1515748987</v>
      </c>
      <c r="U269" s="35">
        <f>IFERROR(VLOOKUP(B269,'BESCHUT WERK 2025'!$K$13:$P$354,6,FALSE()),0)</f>
        <v>110592.28633041131</v>
      </c>
      <c r="V269" s="35">
        <f>IFERROR(VLOOKUP(B269,'SOCIALE INFRASTRUCTUUR 2025'!$K$13:$P$354,6,FALSE()),0)</f>
        <v>24961.577350859454</v>
      </c>
      <c r="X269" s="34">
        <f t="shared" si="28"/>
        <v>1649563.7450328139</v>
      </c>
      <c r="Y269" s="35">
        <f>IFERROR(VLOOKUP($B269,'WSW2025'!$R$13:$X$334,7,FALSE()),0)</f>
        <v>1505555.0623797965</v>
      </c>
      <c r="Z269" s="35">
        <f>IFERROR(VLOOKUP(B269,'BESCHUT WERK 2025'!$K$13:$Q$354,7,FALSE()),0)</f>
        <v>117394.93138911437</v>
      </c>
      <c r="AA269" s="35">
        <f>IFERROR(VLOOKUP(B269,'SOCIALE INFRASTRUCTUUR 2025'!$K$13:$Q$354,7,FALSE()),0)</f>
        <v>26613.751263902934</v>
      </c>
      <c r="AC269" s="34">
        <f t="shared" si="29"/>
        <v>1662483.5281189701</v>
      </c>
      <c r="AD269" s="35">
        <f>IFERROR(VLOOKUP($B269,'WSW2025'!$R$13:$Y$334,8,FALSE()),0)</f>
        <v>1508840.7503857277</v>
      </c>
      <c r="AE269" s="35">
        <f>IFERROR(VLOOKUP(B269,'BESCHUT WERK 2025'!$K$13:$R$354,8,FALSE()),0)</f>
        <v>125233.27318319186</v>
      </c>
      <c r="AF269" s="35">
        <f>IFERROR(VLOOKUP(B269,'SOCIALE INFRASTRUCTUUR 2025'!$K$13:$R$354,8,FALSE()),0)</f>
        <v>28409.504550050558</v>
      </c>
    </row>
    <row r="270" spans="2:32">
      <c r="B270" s="32">
        <v>848</v>
      </c>
      <c r="C270" s="33" t="s">
        <v>281</v>
      </c>
      <c r="D270" s="34">
        <f t="shared" si="24"/>
        <v>777902.50264691736</v>
      </c>
      <c r="E270" s="35">
        <f>IFERROR(VLOOKUP($B270,'WSW2025'!$R$13:$T$334,3,FALSE()),0)</f>
        <v>686952.404612149</v>
      </c>
      <c r="F270" s="35">
        <f>IFERROR(VLOOKUP(B270,'BESCHUT WERK 2025'!$K$13:$M$354,3,FALSE()),0)</f>
        <v>76159.038167270715</v>
      </c>
      <c r="G270" s="35">
        <f>IFERROR(VLOOKUP(B270,'SOCIALE INFRASTRUCTUUR 2025'!$K$13:$M$354,3,FALSE()),0)</f>
        <v>14791.059867497697</v>
      </c>
      <c r="H270" s="31"/>
      <c r="I270" s="34">
        <f t="shared" si="25"/>
        <v>745990.77716125792</v>
      </c>
      <c r="J270" s="35">
        <f>IFERROR(VLOOKUP($B270,'WSW2025'!$R$13:$U$334,4,FALSE()),0)</f>
        <v>648084.72485999728</v>
      </c>
      <c r="K270" s="35">
        <f>IFERROR(VLOOKUP(B270,'BESCHUT WERK 2025'!$K$13:$N$354,4,FALSE()),0)</f>
        <v>81899.585645660991</v>
      </c>
      <c r="L270" s="35">
        <f>IFERROR(VLOOKUP(B270,'SOCIALE INFRASTRUCTUUR 2025'!$K$13:$N$354,4,FALSE()),0)</f>
        <v>16006.466655599655</v>
      </c>
      <c r="N270" s="34">
        <f t="shared" si="26"/>
        <v>684625.40779824695</v>
      </c>
      <c r="O270" s="35">
        <f>IFERROR(VLOOKUP($B270,'WSW2025'!$R$13:$V$334,5,FALSE()),0)</f>
        <v>579763.91070728051</v>
      </c>
      <c r="P270" s="35">
        <f>IFERROR(VLOOKUP(B270,'BESCHUT WERK 2025'!$K$13:$O$354,5,FALSE()),0)</f>
        <v>87638.129600813569</v>
      </c>
      <c r="Q270" s="35">
        <f>IFERROR(VLOOKUP(B270,'SOCIALE INFRASTRUCTUUR 2025'!$K$13:$O$354,5,FALSE()),0)</f>
        <v>17223.367490152876</v>
      </c>
      <c r="S270" s="34">
        <f t="shared" si="27"/>
        <v>694293.33322654653</v>
      </c>
      <c r="T270" s="35">
        <f>IFERROR(VLOOKUP($B270,'WSW2025'!$R$13:$W$334,6,FALSE()),0)</f>
        <v>582539.32926410448</v>
      </c>
      <c r="U270" s="35">
        <f>IFERROR(VLOOKUP(B270,'BESCHUT WERK 2025'!$K$13:$P$354,6,FALSE()),0)</f>
        <v>93312.241591284605</v>
      </c>
      <c r="V270" s="35">
        <f>IFERROR(VLOOKUP(B270,'SOCIALE INFRASTRUCTUUR 2025'!$K$13:$P$354,6,FALSE()),0)</f>
        <v>18441.762371157358</v>
      </c>
      <c r="X270" s="34">
        <f t="shared" si="28"/>
        <v>706129.66301331075</v>
      </c>
      <c r="Y270" s="35">
        <f>IFERROR(VLOOKUP($B270,'WSW2025'!$R$13:$X$334,7,FALSE()),0)</f>
        <v>587415.29133190669</v>
      </c>
      <c r="Z270" s="35">
        <f>IFERROR(VLOOKUP(B270,'BESCHUT WERK 2025'!$K$13:$Q$354,7,FALSE()),0)</f>
        <v>99051.973359565309</v>
      </c>
      <c r="AA270" s="35">
        <f>IFERROR(VLOOKUP(B270,'SOCIALE INFRASTRUCTUUR 2025'!$K$13:$Q$354,7,FALSE()),0)</f>
        <v>19662.398321838733</v>
      </c>
      <c r="AC270" s="34">
        <f t="shared" si="29"/>
        <v>717801.42839798017</v>
      </c>
      <c r="AD270" s="35">
        <f>IFERROR(VLOOKUP($B270,'WSW2025'!$R$13:$Y$334,8,FALSE()),0)</f>
        <v>591146.74257910205</v>
      </c>
      <c r="AE270" s="35">
        <f>IFERROR(VLOOKUP(B270,'BESCHUT WERK 2025'!$K$13:$R$354,8,FALSE()),0)</f>
        <v>105665.57424831831</v>
      </c>
      <c r="AF270" s="35">
        <f>IFERROR(VLOOKUP(B270,'SOCIALE INFRASTRUCTUUR 2025'!$K$13:$R$354,8,FALSE()),0)</f>
        <v>20989.111570559737</v>
      </c>
    </row>
    <row r="271" spans="2:32">
      <c r="B271" s="32">
        <v>37</v>
      </c>
      <c r="C271" s="33" t="s">
        <v>282</v>
      </c>
      <c r="D271" s="34">
        <f t="shared" si="24"/>
        <v>19748569.310165644</v>
      </c>
      <c r="E271" s="35">
        <f>IFERROR(VLOOKUP($B271,'WSW2025'!$R$13:$T$334,3,FALSE()),0)</f>
        <v>19048023.210271049</v>
      </c>
      <c r="F271" s="35">
        <f>IFERROR(VLOOKUP(B271,'BESCHUT WERK 2025'!$K$13:$M$354,3,FALSE()),0)</f>
        <v>634658.65139392286</v>
      </c>
      <c r="G271" s="35">
        <f>IFERROR(VLOOKUP(B271,'SOCIALE INFRASTRUCTUUR 2025'!$K$13:$M$354,3,FALSE()),0)</f>
        <v>65887.448500671569</v>
      </c>
      <c r="H271" s="31"/>
      <c r="I271" s="34">
        <f t="shared" si="25"/>
        <v>18822074.756405707</v>
      </c>
      <c r="J271" s="35">
        <f>IFERROR(VLOOKUP($B271,'WSW2025'!$R$13:$U$334,4,FALSE()),0)</f>
        <v>18068276.676074497</v>
      </c>
      <c r="K271" s="35">
        <f>IFERROR(VLOOKUP(B271,'BESCHUT WERK 2025'!$K$13:$N$354,4,FALSE()),0)</f>
        <v>682496.54704717523</v>
      </c>
      <c r="L271" s="35">
        <f>IFERROR(VLOOKUP(B271,'SOCIALE INFRASTRUCTUUR 2025'!$K$13:$N$354,4,FALSE()),0)</f>
        <v>71301.533284034827</v>
      </c>
      <c r="N271" s="34">
        <f t="shared" si="26"/>
        <v>18096330.22276523</v>
      </c>
      <c r="O271" s="35">
        <f>IFERROR(VLOOKUP($B271,'WSW2025'!$R$13:$V$334,5,FALSE()),0)</f>
        <v>17289290.202726558</v>
      </c>
      <c r="P271" s="35">
        <f>IFERROR(VLOOKUP(B271,'BESCHUT WERK 2025'!$K$13:$O$354,5,FALSE()),0)</f>
        <v>730317.74667344638</v>
      </c>
      <c r="Q271" s="35">
        <f>IFERROR(VLOOKUP(B271,'SOCIALE INFRASTRUCTUUR 2025'!$K$13:$O$354,5,FALSE()),0)</f>
        <v>76722.273365226443</v>
      </c>
      <c r="S271" s="34">
        <f t="shared" si="27"/>
        <v>17450095.972710401</v>
      </c>
      <c r="T271" s="35">
        <f>IFERROR(VLOOKUP($B271,'WSW2025'!$R$13:$W$334,6,FALSE()),0)</f>
        <v>16590344.29070545</v>
      </c>
      <c r="U271" s="35">
        <f>IFERROR(VLOOKUP(B271,'BESCHUT WERK 2025'!$K$13:$P$354,6,FALSE()),0)</f>
        <v>777602.01326070505</v>
      </c>
      <c r="V271" s="35">
        <f>IFERROR(VLOOKUP(B271,'SOCIALE INFRASTRUCTUUR 2025'!$K$13:$P$354,6,FALSE()),0)</f>
        <v>82149.668744246417</v>
      </c>
      <c r="X271" s="34">
        <f t="shared" si="28"/>
        <v>16813058.007840786</v>
      </c>
      <c r="Y271" s="35">
        <f>IFERROR(VLOOKUP($B271,'WSW2025'!$R$13:$X$334,7,FALSE()),0)</f>
        <v>15900037.849441065</v>
      </c>
      <c r="Z271" s="35">
        <f>IFERROR(VLOOKUP(B271,'BESCHUT WERK 2025'!$K$13:$Q$354,7,FALSE()),0)</f>
        <v>825433.11132971256</v>
      </c>
      <c r="AA271" s="35">
        <f>IFERROR(VLOOKUP(B271,'SOCIALE INFRASTRUCTUUR 2025'!$K$13:$Q$354,7,FALSE()),0)</f>
        <v>87587.047070008906</v>
      </c>
      <c r="AC271" s="34">
        <f t="shared" si="29"/>
        <v>16073703.929874452</v>
      </c>
      <c r="AD271" s="35">
        <f>IFERROR(VLOOKUP($B271,'WSW2025'!$R$13:$Y$334,8,FALSE()),0)</f>
        <v>15099660.526263548</v>
      </c>
      <c r="AE271" s="35">
        <f>IFERROR(VLOOKUP(B271,'BESCHUT WERK 2025'!$K$13:$R$354,8,FALSE()),0)</f>
        <v>880546.45206931955</v>
      </c>
      <c r="AF271" s="35">
        <f>IFERROR(VLOOKUP(B271,'SOCIALE INFRASTRUCTUUR 2025'!$K$13:$R$354,8,FALSE()),0)</f>
        <v>93496.951541584291</v>
      </c>
    </row>
    <row r="272" spans="2:32">
      <c r="B272" s="32">
        <v>180</v>
      </c>
      <c r="C272" s="33" t="s">
        <v>283</v>
      </c>
      <c r="D272" s="34">
        <f t="shared" si="24"/>
        <v>1239789.7904753487</v>
      </c>
      <c r="E272" s="35">
        <f>IFERROR(VLOOKUP($B272,'WSW2025'!$R$13:$T$334,3,FALSE()),0)</f>
        <v>1142319.8374753022</v>
      </c>
      <c r="F272" s="35">
        <f>IFERROR(VLOOKUP(B272,'BESCHUT WERK 2025'!$K$13:$M$354,3,FALSE()),0)</f>
        <v>84621.153519189815</v>
      </c>
      <c r="G272" s="35">
        <f>IFERROR(VLOOKUP(B272,'SOCIALE INFRASTRUCTUUR 2025'!$K$13:$M$354,3,FALSE()),0)</f>
        <v>12848.799480856585</v>
      </c>
      <c r="H272" s="31"/>
      <c r="I272" s="34">
        <f t="shared" si="25"/>
        <v>1169220.5984719659</v>
      </c>
      <c r="J272" s="35">
        <f>IFERROR(VLOOKUP($B272,'WSW2025'!$R$13:$U$334,4,FALSE()),0)</f>
        <v>1064316.4514678824</v>
      </c>
      <c r="K272" s="35">
        <f>IFERROR(VLOOKUP(B272,'BESCHUT WERK 2025'!$K$13:$N$354,4,FALSE()),0)</f>
        <v>90999.539606289982</v>
      </c>
      <c r="L272" s="35">
        <f>IFERROR(VLOOKUP(B272,'SOCIALE INFRASTRUCTUUR 2025'!$K$13:$N$354,4,FALSE()),0)</f>
        <v>13904.607397793639</v>
      </c>
      <c r="N272" s="34">
        <f t="shared" si="26"/>
        <v>1184447.6217897255</v>
      </c>
      <c r="O272" s="35">
        <f>IFERROR(VLOOKUP($B272,'WSW2025'!$R$13:$V$334,5,FALSE()),0)</f>
        <v>1072110.2090600017</v>
      </c>
      <c r="P272" s="35">
        <f>IFERROR(VLOOKUP(B272,'BESCHUT WERK 2025'!$K$13:$O$354,5,FALSE()),0)</f>
        <v>97375.699556459615</v>
      </c>
      <c r="Q272" s="35">
        <f>IFERROR(VLOOKUP(B272,'SOCIALE INFRASTRUCTUUR 2025'!$K$13:$O$354,5,FALSE()),0)</f>
        <v>14961.713173264114</v>
      </c>
      <c r="S272" s="34">
        <f t="shared" si="27"/>
        <v>1156536.3272956004</v>
      </c>
      <c r="T272" s="35">
        <f>IFERROR(VLOOKUP($B272,'WSW2025'!$R$13:$W$334,6,FALSE()),0)</f>
        <v>1036835.9420535718</v>
      </c>
      <c r="U272" s="35">
        <f>IFERROR(VLOOKUP(B272,'BESCHUT WERK 2025'!$K$13:$P$354,6,FALSE()),0)</f>
        <v>103680.26843476064</v>
      </c>
      <c r="V272" s="35">
        <f>IFERROR(VLOOKUP(B272,'SOCIALE INFRASTRUCTUUR 2025'!$K$13:$P$354,6,FALSE()),0)</f>
        <v>16020.116807268007</v>
      </c>
      <c r="X272" s="34">
        <f t="shared" si="28"/>
        <v>1071014.7153000478</v>
      </c>
      <c r="Y272" s="35">
        <f>IFERROR(VLOOKUP($B272,'WSW2025'!$R$13:$X$334,7,FALSE()),0)</f>
        <v>943876.49989368091</v>
      </c>
      <c r="Z272" s="35">
        <f>IFERROR(VLOOKUP(B272,'BESCHUT WERK 2025'!$K$13:$Q$354,7,FALSE()),0)</f>
        <v>110057.74817729492</v>
      </c>
      <c r="AA272" s="35">
        <f>IFERROR(VLOOKUP(B272,'SOCIALE INFRASTRUCTUUR 2025'!$K$13:$Q$354,7,FALSE()),0)</f>
        <v>17080.46722907203</v>
      </c>
      <c r="AC272" s="34">
        <f t="shared" si="29"/>
        <v>1084799.5309848078</v>
      </c>
      <c r="AD272" s="35">
        <f>IFERROR(VLOOKUP($B272,'WSW2025'!$R$13:$Y$334,8,FALSE()),0)</f>
        <v>949160.37176881637</v>
      </c>
      <c r="AE272" s="35">
        <f>IFERROR(VLOOKUP(B272,'BESCHUT WERK 2025'!$K$13:$R$354,8,FALSE()),0)</f>
        <v>117406.19360924259</v>
      </c>
      <c r="AF272" s="35">
        <f>IFERROR(VLOOKUP(B272,'SOCIALE INFRASTRUCTUUR 2025'!$K$13:$R$354,8,FALSE()),0)</f>
        <v>18232.965606748865</v>
      </c>
    </row>
    <row r="273" spans="2:32">
      <c r="B273" s="32">
        <v>532</v>
      </c>
      <c r="C273" s="33" t="s">
        <v>284</v>
      </c>
      <c r="D273" s="34">
        <f t="shared" si="24"/>
        <v>2319563.5813139682</v>
      </c>
      <c r="E273" s="35">
        <f>IFERROR(VLOOKUP($B273,'WSW2025'!$R$13:$T$334,3,FALSE()),0)</f>
        <v>2105870.6225883393</v>
      </c>
      <c r="F273" s="35">
        <f>IFERROR(VLOOKUP(B273,'BESCHUT WERK 2025'!$K$13:$M$354,3,FALSE()),0)</f>
        <v>180525.12750760381</v>
      </c>
      <c r="G273" s="35">
        <f>IFERROR(VLOOKUP(B273,'SOCIALE INFRASTRUCTUUR 2025'!$K$13:$M$354,3,FALSE()),0)</f>
        <v>33167.831218025145</v>
      </c>
      <c r="H273" s="31"/>
      <c r="I273" s="34">
        <f t="shared" si="25"/>
        <v>2262780.113917958</v>
      </c>
      <c r="J273" s="35">
        <f>IFERROR(VLOOKUP($B273,'WSW2025'!$R$13:$U$334,4,FALSE()),0)</f>
        <v>2032754.4738938008</v>
      </c>
      <c r="K273" s="35">
        <f>IFERROR(VLOOKUP(B273,'BESCHUT WERK 2025'!$K$13:$N$354,4,FALSE()),0)</f>
        <v>194132.35116008518</v>
      </c>
      <c r="L273" s="35">
        <f>IFERROR(VLOOKUP(B273,'SOCIALE INFRASTRUCTUUR 2025'!$K$13:$N$354,4,FALSE()),0)</f>
        <v>35893.288864071961</v>
      </c>
      <c r="N273" s="34">
        <f t="shared" si="26"/>
        <v>2227590.3779555922</v>
      </c>
      <c r="O273" s="35">
        <f>IFERROR(VLOOKUP($B273,'WSW2025'!$R$13:$V$334,5,FALSE()),0)</f>
        <v>1981233.455439046</v>
      </c>
      <c r="P273" s="35">
        <f>IFERROR(VLOOKUP(B273,'BESCHUT WERK 2025'!$K$13:$O$354,5,FALSE()),0)</f>
        <v>207734.82572044554</v>
      </c>
      <c r="Q273" s="35">
        <f>IFERROR(VLOOKUP(B273,'SOCIALE INFRASTRUCTUUR 2025'!$K$13:$O$354,5,FALSE()),0)</f>
        <v>38622.096796100392</v>
      </c>
      <c r="S273" s="34">
        <f t="shared" si="27"/>
        <v>2070047.1946971843</v>
      </c>
      <c r="T273" s="35">
        <f>IFERROR(VLOOKUP($B273,'WSW2025'!$R$13:$W$334,6,FALSE()),0)</f>
        <v>1807508.3670222519</v>
      </c>
      <c r="U273" s="35">
        <f>IFERROR(VLOOKUP(B273,'BESCHUT WERK 2025'!$K$13:$P$354,6,FALSE()),0)</f>
        <v>221184.5726608219</v>
      </c>
      <c r="V273" s="35">
        <f>IFERROR(VLOOKUP(B273,'SOCIALE INFRASTRUCTUUR 2025'!$K$13:$P$354,6,FALSE()),0)</f>
        <v>41354.255014110444</v>
      </c>
      <c r="X273" s="34">
        <f t="shared" si="28"/>
        <v>2055970.3952294195</v>
      </c>
      <c r="Y273" s="35">
        <f>IFERROR(VLOOKUP($B273,'WSW2025'!$R$13:$X$334,7,FALSE()),0)</f>
        <v>1777089.0937900981</v>
      </c>
      <c r="Z273" s="35">
        <f>IFERROR(VLOOKUP(B273,'BESCHUT WERK 2025'!$K$13:$Q$354,7,FALSE()),0)</f>
        <v>234789.86277822839</v>
      </c>
      <c r="AA273" s="35">
        <f>IFERROR(VLOOKUP(B273,'SOCIALE INFRASTRUCTUUR 2025'!$K$13:$Q$354,7,FALSE()),0)</f>
        <v>44091.438661092921</v>
      </c>
      <c r="AC273" s="34">
        <f t="shared" si="29"/>
        <v>2055456.3433112148</v>
      </c>
      <c r="AD273" s="35">
        <f>IFERROR(VLOOKUP($B273,'WSW2025'!$R$13:$Y$334,8,FALSE()),0)</f>
        <v>1757923.3043320607</v>
      </c>
      <c r="AE273" s="35">
        <f>IFERROR(VLOOKUP(B273,'BESCHUT WERK 2025'!$K$13:$R$354,8,FALSE()),0)</f>
        <v>250466.54636638373</v>
      </c>
      <c r="AF273" s="35">
        <f>IFERROR(VLOOKUP(B273,'SOCIALE INFRASTRUCTUUR 2025'!$K$13:$R$354,8,FALSE()),0)</f>
        <v>47066.492612770329</v>
      </c>
    </row>
    <row r="274" spans="2:32">
      <c r="B274" s="32">
        <v>851</v>
      </c>
      <c r="C274" s="33" t="s">
        <v>285</v>
      </c>
      <c r="D274" s="34">
        <f t="shared" si="24"/>
        <v>3029667.8785861265</v>
      </c>
      <c r="E274" s="35">
        <f>IFERROR(VLOOKUP($B274,'WSW2025'!$R$13:$T$334,3,FALSE()),0)</f>
        <v>2864763.8457807973</v>
      </c>
      <c r="F274" s="35">
        <f>IFERROR(VLOOKUP(B274,'BESCHUT WERK 2025'!$K$13:$M$354,3,FALSE()),0)</f>
        <v>146676.66609992803</v>
      </c>
      <c r="G274" s="35">
        <f>IFERROR(VLOOKUP(B274,'SOCIALE INFRASTRUCTUUR 2025'!$K$13:$M$354,3,FALSE()),0)</f>
        <v>18227.366705401204</v>
      </c>
      <c r="H274" s="31"/>
      <c r="I274" s="34">
        <f t="shared" si="25"/>
        <v>2974314.0288240551</v>
      </c>
      <c r="J274" s="35">
        <f>IFERROR(VLOOKUP($B274,'WSW2025'!$R$13:$U$334,4,FALSE()),0)</f>
        <v>2796856.3527793838</v>
      </c>
      <c r="K274" s="35">
        <f>IFERROR(VLOOKUP(B274,'BESCHUT WERK 2025'!$K$13:$N$354,4,FALSE()),0)</f>
        <v>157732.53531756863</v>
      </c>
      <c r="L274" s="35">
        <f>IFERROR(VLOOKUP(B274,'SOCIALE INFRASTRUCTUUR 2025'!$K$13:$N$354,4,FALSE()),0)</f>
        <v>19725.140727102607</v>
      </c>
      <c r="N274" s="34">
        <f t="shared" si="26"/>
        <v>2888950.6915927702</v>
      </c>
      <c r="O274" s="35">
        <f>IFERROR(VLOOKUP($B274,'WSW2025'!$R$13:$V$334,5,FALSE()),0)</f>
        <v>2698941.3897979516</v>
      </c>
      <c r="P274" s="35">
        <f>IFERROR(VLOOKUP(B274,'BESCHUT WERK 2025'!$K$13:$O$354,5,FALSE()),0)</f>
        <v>168784.54589786264</v>
      </c>
      <c r="Q274" s="35">
        <f>IFERROR(VLOOKUP(B274,'SOCIALE INFRASTRUCTUUR 2025'!$K$13:$O$354,5,FALSE()),0)</f>
        <v>21224.755896956067</v>
      </c>
      <c r="S274" s="34">
        <f t="shared" si="27"/>
        <v>2765939.1266333768</v>
      </c>
      <c r="T274" s="35">
        <f>IFERROR(VLOOKUP($B274,'WSW2025'!$R$13:$W$334,6,FALSE()),0)</f>
        <v>2563500.4491314967</v>
      </c>
      <c r="U274" s="35">
        <f>IFERROR(VLOOKUP(B274,'BESCHUT WERK 2025'!$K$13:$P$354,6,FALSE()),0)</f>
        <v>179712.46528691836</v>
      </c>
      <c r="V274" s="35">
        <f>IFERROR(VLOOKUP(B274,'SOCIALE INFRASTRUCTUUR 2025'!$K$13:$P$354,6,FALSE()),0)</f>
        <v>22726.212214961593</v>
      </c>
      <c r="X274" s="34">
        <f t="shared" si="28"/>
        <v>2758184.5139492904</v>
      </c>
      <c r="Y274" s="35">
        <f>IFERROR(VLOOKUP($B274,'WSW2025'!$R$13:$X$334,7,FALSE()),0)</f>
        <v>2543187.3201867859</v>
      </c>
      <c r="Z274" s="35">
        <f>IFERROR(VLOOKUP(B274,'BESCHUT WERK 2025'!$K$13:$Q$354,7,FALSE()),0)</f>
        <v>190766.76350730949</v>
      </c>
      <c r="AA274" s="35">
        <f>IFERROR(VLOOKUP(B274,'SOCIALE INFRASTRUCTUUR 2025'!$K$13:$Q$354,7,FALSE()),0)</f>
        <v>24230.430255195206</v>
      </c>
      <c r="AC274" s="34">
        <f t="shared" si="29"/>
        <v>2704856.4859632188</v>
      </c>
      <c r="AD274" s="35">
        <f>IFERROR(VLOOKUP($B274,'WSW2025'!$R$13:$Y$334,8,FALSE()),0)</f>
        <v>2475487.0472263074</v>
      </c>
      <c r="AE274" s="35">
        <f>IFERROR(VLOOKUP(B274,'BESCHUT WERK 2025'!$K$13:$R$354,8,FALSE()),0)</f>
        <v>203504.06892268654</v>
      </c>
      <c r="AF274" s="35">
        <f>IFERROR(VLOOKUP(B274,'SOCIALE INFRASTRUCTUUR 2025'!$K$13:$R$354,8,FALSE()),0)</f>
        <v>25865.369814225131</v>
      </c>
    </row>
    <row r="275" spans="2:32">
      <c r="B275" s="32">
        <v>1708</v>
      </c>
      <c r="C275" s="33" t="s">
        <v>286</v>
      </c>
      <c r="D275" s="34">
        <f t="shared" si="24"/>
        <v>7313489.1899049496</v>
      </c>
      <c r="E275" s="35">
        <f>IFERROR(VLOOKUP($B275,'WSW2025'!$R$13:$T$334,3,FALSE()),0)</f>
        <v>6916646.8485284969</v>
      </c>
      <c r="F275" s="35">
        <f>IFERROR(VLOOKUP(B275,'BESCHUT WERK 2025'!$K$13:$M$354,3,FALSE()),0)</f>
        <v>324381.08849022601</v>
      </c>
      <c r="G275" s="35">
        <f>IFERROR(VLOOKUP(B275,'SOCIALE INFRASTRUCTUUR 2025'!$K$13:$M$354,3,FALSE()),0)</f>
        <v>72461.25288622611</v>
      </c>
      <c r="H275" s="31"/>
      <c r="I275" s="34">
        <f t="shared" si="25"/>
        <v>7066792.0192380231</v>
      </c>
      <c r="J275" s="35">
        <f>IFERROR(VLOOKUP($B275,'WSW2025'!$R$13:$U$334,4,FALSE()),0)</f>
        <v>6639544.9322829433</v>
      </c>
      <c r="K275" s="35">
        <f>IFERROR(VLOOKUP(B275,'BESCHUT WERK 2025'!$K$13:$N$354,4,FALSE()),0)</f>
        <v>348831.56849077815</v>
      </c>
      <c r="L275" s="35">
        <f>IFERROR(VLOOKUP(B275,'SOCIALE INFRASTRUCTUUR 2025'!$K$13:$N$354,4,FALSE()),0)</f>
        <v>78415.518464301349</v>
      </c>
      <c r="N275" s="34">
        <f t="shared" si="26"/>
        <v>6730831.9500304274</v>
      </c>
      <c r="O275" s="35">
        <f>IFERROR(VLOOKUP($B275,'WSW2025'!$R$13:$V$334,5,FALSE()),0)</f>
        <v>6273181.3317031488</v>
      </c>
      <c r="P275" s="35">
        <f>IFERROR(VLOOKUP(B275,'BESCHUT WERK 2025'!$K$13:$O$354,5,FALSE()),0)</f>
        <v>373273.51496642793</v>
      </c>
      <c r="Q275" s="35">
        <f>IFERROR(VLOOKUP(B275,'SOCIALE INFRASTRUCTUUR 2025'!$K$13:$O$354,5,FALSE()),0)</f>
        <v>84377.103360849957</v>
      </c>
      <c r="S275" s="34">
        <f t="shared" si="27"/>
        <v>6619149.0605856702</v>
      </c>
      <c r="T275" s="35">
        <f>IFERROR(VLOOKUP($B275,'WSW2025'!$R$13:$W$334,6,FALSE()),0)</f>
        <v>6131362.0240098834</v>
      </c>
      <c r="U275" s="35">
        <f>IFERROR(VLOOKUP(B275,'BESCHUT WERK 2025'!$K$13:$P$354,6,FALSE()),0)</f>
        <v>397441.02899991471</v>
      </c>
      <c r="V275" s="35">
        <f>IFERROR(VLOOKUP(B275,'SOCIALE INFRASTRUCTUUR 2025'!$K$13:$P$354,6,FALSE()),0)</f>
        <v>90346.007575871903</v>
      </c>
      <c r="X275" s="34">
        <f t="shared" si="28"/>
        <v>6595556.4626573082</v>
      </c>
      <c r="Y275" s="35">
        <f>IFERROR(VLOOKUP($B275,'WSW2025'!$R$13:$X$334,7,FALSE()),0)</f>
        <v>6077342.537209074</v>
      </c>
      <c r="Z275" s="35">
        <f>IFERROR(VLOOKUP(B275,'BESCHUT WERK 2025'!$K$13:$Q$354,7,FALSE()),0)</f>
        <v>421888.03467962943</v>
      </c>
      <c r="AA275" s="35">
        <f>IFERROR(VLOOKUP(B275,'SOCIALE INFRASTRUCTUUR 2025'!$K$13:$Q$354,7,FALSE()),0)</f>
        <v>96325.890768603902</v>
      </c>
      <c r="AC275" s="34">
        <f t="shared" si="29"/>
        <v>6194957.7534348527</v>
      </c>
      <c r="AD275" s="35">
        <f>IFERROR(VLOOKUP($B275,'WSW2025'!$R$13:$Y$334,8,FALSE()),0)</f>
        <v>5642075.2323598126</v>
      </c>
      <c r="AE275" s="35">
        <f>IFERROR(VLOOKUP(B275,'BESCHUT WERK 2025'!$K$13:$R$354,8,FALSE()),0)</f>
        <v>450057.0755020958</v>
      </c>
      <c r="AF275" s="35">
        <f>IFERROR(VLOOKUP(B275,'SOCIALE INFRASTRUCTUUR 2025'!$K$13:$R$354,8,FALSE()),0)</f>
        <v>102825.44557294418</v>
      </c>
    </row>
    <row r="276" spans="2:32">
      <c r="B276" s="32">
        <v>971</v>
      </c>
      <c r="C276" s="33" t="s">
        <v>287</v>
      </c>
      <c r="D276" s="34">
        <f t="shared" si="24"/>
        <v>2762058.9432104728</v>
      </c>
      <c r="E276" s="35">
        <f>IFERROR(VLOOKUP($B276,'WSW2025'!$R$13:$T$334,3,FALSE()),0)</f>
        <v>2602049.297414124</v>
      </c>
      <c r="F276" s="35">
        <f>IFERROR(VLOOKUP(B276,'BESCHUT WERK 2025'!$K$13:$M$354,3,FALSE()),0)</f>
        <v>141035.2558653162</v>
      </c>
      <c r="G276" s="35">
        <f>IFERROR(VLOOKUP(B276,'SOCIALE INFRASTRUCTUUR 2025'!$K$13:$M$354,3,FALSE()),0)</f>
        <v>18974.389931032401</v>
      </c>
      <c r="H276" s="31"/>
      <c r="I276" s="34">
        <f t="shared" si="25"/>
        <v>2504163.9448859459</v>
      </c>
      <c r="J276" s="35">
        <f>IFERROR(VLOOKUP($B276,'WSW2025'!$R$13:$U$334,4,FALSE()),0)</f>
        <v>2331964.4974081782</v>
      </c>
      <c r="K276" s="35">
        <f>IFERROR(VLOOKUP(B276,'BESCHUT WERK 2025'!$K$13:$N$354,4,FALSE()),0)</f>
        <v>151665.89934381662</v>
      </c>
      <c r="L276" s="35">
        <f>IFERROR(VLOOKUP(B276,'SOCIALE INFRASTRUCTUUR 2025'!$K$13:$N$354,4,FALSE()),0)</f>
        <v>20533.548133951073</v>
      </c>
      <c r="N276" s="34">
        <f t="shared" si="26"/>
        <v>2335286.9726890638</v>
      </c>
      <c r="O276" s="35">
        <f>IFERROR(VLOOKUP($B276,'WSW2025'!$R$13:$V$334,5,FALSE()),0)</f>
        <v>2150899.5171530512</v>
      </c>
      <c r="P276" s="35">
        <f>IFERROR(VLOOKUP(B276,'BESCHUT WERK 2025'!$K$13:$O$354,5,FALSE()),0)</f>
        <v>162292.83259409934</v>
      </c>
      <c r="Q276" s="35">
        <f>IFERROR(VLOOKUP(B276,'SOCIALE INFRASTRUCTUUR 2025'!$K$13:$O$354,5,FALSE()),0)</f>
        <v>22094.622941913283</v>
      </c>
      <c r="S276" s="34">
        <f t="shared" si="27"/>
        <v>2239984.7090983577</v>
      </c>
      <c r="T276" s="35">
        <f>IFERROR(VLOOKUP($B276,'WSW2025'!$R$13:$W$334,6,FALSE()),0)</f>
        <v>2043526.6473521707</v>
      </c>
      <c r="U276" s="35">
        <f>IFERROR(VLOOKUP(B276,'BESCHUT WERK 2025'!$K$13:$P$354,6,FALSE()),0)</f>
        <v>172800.44739126769</v>
      </c>
      <c r="V276" s="35">
        <f>IFERROR(VLOOKUP(B276,'SOCIALE INFRASTRUCTUUR 2025'!$K$13:$P$354,6,FALSE()),0)</f>
        <v>23657.614354919035</v>
      </c>
      <c r="X276" s="34">
        <f t="shared" si="28"/>
        <v>2109297.7538013197</v>
      </c>
      <c r="Y276" s="35">
        <f>IFERROR(VLOOKUP($B276,'WSW2025'!$R$13:$X$334,7,FALSE()),0)</f>
        <v>1900644.6928303386</v>
      </c>
      <c r="Z276" s="35">
        <f>IFERROR(VLOOKUP(B276,'BESCHUT WERK 2025'!$K$13:$Q$354,7,FALSE()),0)</f>
        <v>183429.58029549135</v>
      </c>
      <c r="AA276" s="35">
        <f>IFERROR(VLOOKUP(B276,'SOCIALE INFRASTRUCTUUR 2025'!$K$13:$Q$354,7,FALSE()),0)</f>
        <v>25223.480675490093</v>
      </c>
      <c r="AC276" s="34">
        <f t="shared" si="29"/>
        <v>2055787.1079493666</v>
      </c>
      <c r="AD276" s="35">
        <f>IFERROR(VLOOKUP($B276,'WSW2025'!$R$13:$Y$334,8,FALSE()),0)</f>
        <v>1833184.6926464767</v>
      </c>
      <c r="AE276" s="35">
        <f>IFERROR(VLOOKUP(B276,'BESCHUT WERK 2025'!$K$13:$R$354,8,FALSE()),0)</f>
        <v>195676.98934873746</v>
      </c>
      <c r="AF276" s="35">
        <f>IFERROR(VLOOKUP(B276,'SOCIALE INFRASTRUCTUUR 2025'!$K$13:$R$354,8,FALSE()),0)</f>
        <v>26925.425954152393</v>
      </c>
    </row>
    <row r="277" spans="2:32">
      <c r="B277" s="32">
        <v>1904</v>
      </c>
      <c r="C277" s="33" t="s">
        <v>288</v>
      </c>
      <c r="D277" s="34">
        <f t="shared" si="24"/>
        <v>3426282.968204692</v>
      </c>
      <c r="E277" s="35">
        <f>IFERROR(VLOOKUP($B277,'WSW2025'!$R$13:$T$334,3,FALSE()),0)</f>
        <v>3051062.7945669703</v>
      </c>
      <c r="F277" s="35">
        <f>IFERROR(VLOOKUP(B277,'BESCHUT WERK 2025'!$K$13:$M$354,3,FALSE()),0)</f>
        <v>341305.31919406535</v>
      </c>
      <c r="G277" s="35">
        <f>IFERROR(VLOOKUP(B277,'SOCIALE INFRASTRUCTUUR 2025'!$K$13:$M$354,3,FALSE()),0)</f>
        <v>33914.854443656339</v>
      </c>
      <c r="H277" s="31"/>
      <c r="I277" s="34">
        <f t="shared" si="25"/>
        <v>3423539.6906867507</v>
      </c>
      <c r="J277" s="35">
        <f>IFERROR(VLOOKUP($B277,'WSW2025'!$R$13:$U$334,4,FALSE()),0)</f>
        <v>3019806.5180037939</v>
      </c>
      <c r="K277" s="35">
        <f>IFERROR(VLOOKUP(B277,'BESCHUT WERK 2025'!$K$13:$N$354,4,FALSE()),0)</f>
        <v>367031.47641203646</v>
      </c>
      <c r="L277" s="35">
        <f>IFERROR(VLOOKUP(B277,'SOCIALE INFRASTRUCTUUR 2025'!$K$13:$N$354,4,FALSE()),0)</f>
        <v>36701.696270920424</v>
      </c>
      <c r="N277" s="34">
        <f t="shared" si="26"/>
        <v>3362519.7278020531</v>
      </c>
      <c r="O277" s="35">
        <f>IFERROR(VLOOKUP($B277,'WSW2025'!$R$13:$V$334,5,FALSE()),0)</f>
        <v>2930279.1090832748</v>
      </c>
      <c r="P277" s="35">
        <f>IFERROR(VLOOKUP(B277,'BESCHUT WERK 2025'!$K$13:$O$354,5,FALSE()),0)</f>
        <v>392748.6548777211</v>
      </c>
      <c r="Q277" s="35">
        <f>IFERROR(VLOOKUP(B277,'SOCIALE INFRASTRUCTUUR 2025'!$K$13:$O$354,5,FALSE()),0)</f>
        <v>39491.963841057608</v>
      </c>
      <c r="S277" s="34">
        <f t="shared" si="27"/>
        <v>3210268.2632735725</v>
      </c>
      <c r="T277" s="35">
        <f>IFERROR(VLOOKUP($B277,'WSW2025'!$R$13:$W$334,6,FALSE()),0)</f>
        <v>2749805.5234326366</v>
      </c>
      <c r="U277" s="35">
        <f>IFERROR(VLOOKUP(B277,'BESCHUT WERK 2025'!$K$13:$P$354,6,FALSE()),0)</f>
        <v>418177.08268686821</v>
      </c>
      <c r="V277" s="35">
        <f>IFERROR(VLOOKUP(B277,'SOCIALE INFRASTRUCTUUR 2025'!$K$13:$P$354,6,FALSE()),0)</f>
        <v>42285.657154067885</v>
      </c>
      <c r="X277" s="34">
        <f t="shared" si="28"/>
        <v>3102324.2208529362</v>
      </c>
      <c r="Y277" s="35">
        <f>IFERROR(VLOOKUP($B277,'WSW2025'!$R$13:$X$334,7,FALSE()),0)</f>
        <v>2613340.1474564588</v>
      </c>
      <c r="Z277" s="35">
        <f>IFERROR(VLOOKUP(B277,'BESCHUT WERK 2025'!$K$13:$Q$354,7,FALSE()),0)</f>
        <v>443899.58431508968</v>
      </c>
      <c r="AA277" s="35">
        <f>IFERROR(VLOOKUP(B277,'SOCIALE INFRASTRUCTUUR 2025'!$K$13:$Q$354,7,FALSE()),0)</f>
        <v>45084.489081387808</v>
      </c>
      <c r="AC277" s="34">
        <f t="shared" si="29"/>
        <v>3072464.2474786206</v>
      </c>
      <c r="AD277" s="35">
        <f>IFERROR(VLOOKUP($B277,'WSW2025'!$R$13:$Y$334,8,FALSE()),0)</f>
        <v>2550799.3845019788</v>
      </c>
      <c r="AE277" s="35">
        <f>IFERROR(VLOOKUP(B277,'BESCHUT WERK 2025'!$K$13:$R$354,8,FALSE()),0)</f>
        <v>473538.31422394444</v>
      </c>
      <c r="AF277" s="35">
        <f>IFERROR(VLOOKUP(B277,'SOCIALE INFRASTRUCTUUR 2025'!$K$13:$R$354,8,FALSE()),0)</f>
        <v>48126.548752697585</v>
      </c>
    </row>
    <row r="278" spans="2:32">
      <c r="B278" s="32">
        <v>1900</v>
      </c>
      <c r="C278" s="33" t="s">
        <v>289</v>
      </c>
      <c r="D278" s="34">
        <f t="shared" si="24"/>
        <v>17217887.798290245</v>
      </c>
      <c r="E278" s="35">
        <f>IFERROR(VLOOKUP($B278,'WSW2025'!$R$13:$T$334,3,FALSE()),0)</f>
        <v>16720324.568001153</v>
      </c>
      <c r="F278" s="35">
        <f>IFERROR(VLOOKUP(B278,'BESCHUT WERK 2025'!$K$13:$M$354,3,FALSE()),0)</f>
        <v>414643.65224402864</v>
      </c>
      <c r="G278" s="35">
        <f>IFERROR(VLOOKUP(B278,'SOCIALE INFRASTRUCTUUR 2025'!$K$13:$M$354,3,FALSE()),0)</f>
        <v>82919.578045062852</v>
      </c>
      <c r="H278" s="31"/>
      <c r="I278" s="34">
        <f t="shared" si="25"/>
        <v>16498150.217860775</v>
      </c>
      <c r="J278" s="35">
        <f>IFERROR(VLOOKUP($B278,'WSW2025'!$R$13:$U$334,4,FALSE()),0)</f>
        <v>15962519.251629775</v>
      </c>
      <c r="K278" s="35">
        <f>IFERROR(VLOOKUP(B278,'BESCHUT WERK 2025'!$K$13:$N$354,4,FALSE()),0)</f>
        <v>445897.7440708208</v>
      </c>
      <c r="L278" s="35">
        <f>IFERROR(VLOOKUP(B278,'SOCIALE INFRASTRUCTUUR 2025'!$K$13:$N$354,4,FALSE()),0)</f>
        <v>89733.222160179881</v>
      </c>
      <c r="N278" s="34">
        <f t="shared" si="26"/>
        <v>15771834.356846038</v>
      </c>
      <c r="O278" s="35">
        <f>IFERROR(VLOOKUP($B278,'WSW2025'!$R$13:$V$334,5,FALSE()),0)</f>
        <v>15198138.187029134</v>
      </c>
      <c r="P278" s="35">
        <f>IFERROR(VLOOKUP(B278,'BESCHUT WERK 2025'!$K$13:$O$354,5,FALSE()),0)</f>
        <v>477140.92782665236</v>
      </c>
      <c r="Q278" s="35">
        <f>IFERROR(VLOOKUP(B278,'SOCIALE INFRASTRUCTUUR 2025'!$K$13:$O$354,5,FALSE()),0)</f>
        <v>96555.241990250957</v>
      </c>
      <c r="S278" s="34">
        <f t="shared" si="27"/>
        <v>15660669.159848012</v>
      </c>
      <c r="T278" s="35">
        <f>IFERROR(VLOOKUP($B278,'WSW2025'!$R$13:$W$334,6,FALSE()),0)</f>
        <v>15049250.20698241</v>
      </c>
      <c r="U278" s="35">
        <f>IFERROR(VLOOKUP(B278,'BESCHUT WERK 2025'!$K$13:$P$354,6,FALSE()),0)</f>
        <v>508033.31533032656</v>
      </c>
      <c r="V278" s="35">
        <f>IFERROR(VLOOKUP(B278,'SOCIALE INFRASTRUCTUUR 2025'!$K$13:$P$354,6,FALSE()),0)</f>
        <v>103385.6375352761</v>
      </c>
      <c r="X278" s="34">
        <f t="shared" si="28"/>
        <v>15284312.615050005</v>
      </c>
      <c r="Y278" s="35">
        <f>IFERROR(VLOOKUP($B278,'WSW2025'!$R$13:$X$334,7,FALSE()),0)</f>
        <v>14634801.052328527</v>
      </c>
      <c r="Z278" s="35">
        <f>IFERROR(VLOOKUP(B278,'BESCHUT WERK 2025'!$K$13:$Q$354,7,FALSE()),0)</f>
        <v>539282.96606874454</v>
      </c>
      <c r="AA278" s="35">
        <f>IFERROR(VLOOKUP(B278,'SOCIALE INFRASTRUCTUUR 2025'!$K$13:$Q$354,7,FALSE()),0)</f>
        <v>110228.59665273229</v>
      </c>
      <c r="AC278" s="34">
        <f t="shared" si="29"/>
        <v>14598262.003763922</v>
      </c>
      <c r="AD278" s="35">
        <f>IFERROR(VLOOKUP($B278,'WSW2025'!$R$13:$Y$334,8,FALSE()),0)</f>
        <v>13905305.423546709</v>
      </c>
      <c r="AE278" s="35">
        <f>IFERROR(VLOOKUP(B278,'BESCHUT WERK 2025'!$K$13:$R$354,8,FALSE()),0)</f>
        <v>575290.34868528764</v>
      </c>
      <c r="AF278" s="35">
        <f>IFERROR(VLOOKUP(B278,'SOCIALE INFRASTRUCTUUR 2025'!$K$13:$R$354,8,FALSE()),0)</f>
        <v>117666.23153192581</v>
      </c>
    </row>
    <row r="279" spans="2:32">
      <c r="B279" s="32">
        <v>715</v>
      </c>
      <c r="C279" s="33" t="s">
        <v>290</v>
      </c>
      <c r="D279" s="34">
        <f t="shared" si="24"/>
        <v>9675618.8961505052</v>
      </c>
      <c r="E279" s="35">
        <f>IFERROR(VLOOKUP($B279,'WSW2025'!$R$13:$T$334,3,FALSE()),0)</f>
        <v>8791464.1206209324</v>
      </c>
      <c r="F279" s="35">
        <f>IFERROR(VLOOKUP(B279,'BESCHUT WERK 2025'!$K$13:$M$354,3,FALSE()),0)</f>
        <v>823645.89425344567</v>
      </c>
      <c r="G279" s="35">
        <f>IFERROR(VLOOKUP(B279,'SOCIALE INFRASTRUCTUUR 2025'!$K$13:$M$354,3,FALSE()),0)</f>
        <v>60508.881276126944</v>
      </c>
      <c r="H279" s="31"/>
      <c r="I279" s="34">
        <f t="shared" si="25"/>
        <v>9167875.9452924468</v>
      </c>
      <c r="J279" s="35">
        <f>IFERROR(VLOOKUP($B279,'WSW2025'!$R$13:$U$334,4,FALSE()),0)</f>
        <v>8216666.0931698307</v>
      </c>
      <c r="K279" s="35">
        <f>IFERROR(VLOOKUP(B279,'BESCHUT WERK 2025'!$K$13:$N$354,4,FALSE()),0)</f>
        <v>885728.85216788878</v>
      </c>
      <c r="L279" s="35">
        <f>IFERROR(VLOOKUP(B279,'SOCIALE INFRASTRUCTUUR 2025'!$K$13:$N$354,4,FALSE()),0)</f>
        <v>65480.999954725863</v>
      </c>
      <c r="N279" s="34">
        <f t="shared" si="26"/>
        <v>9051861.2916966453</v>
      </c>
      <c r="O279" s="35">
        <f>IFERROR(VLOOKUP($B279,'WSW2025'!$R$13:$V$334,5,FALSE()),0)</f>
        <v>8033611.9187055714</v>
      </c>
      <c r="P279" s="35">
        <f>IFERROR(VLOOKUP(B279,'BESCHUT WERK 2025'!$K$13:$O$354,5,FALSE()),0)</f>
        <v>947790.14234953932</v>
      </c>
      <c r="Q279" s="35">
        <f>IFERROR(VLOOKUP(B279,'SOCIALE INFRASTRUCTUUR 2025'!$K$13:$O$354,5,FALSE()),0)</f>
        <v>70459.230641534494</v>
      </c>
      <c r="S279" s="34">
        <f t="shared" si="27"/>
        <v>9013618.8917486183</v>
      </c>
      <c r="T279" s="35">
        <f>IFERROR(VLOOKUP($B279,'WSW2025'!$R$13:$W$334,6,FALSE()),0)</f>
        <v>7929020.7056470625</v>
      </c>
      <c r="U279" s="35">
        <f>IFERROR(VLOOKUP(B279,'BESCHUT WERK 2025'!$K$13:$P$354,6,FALSE()),0)</f>
        <v>1009154.6127650037</v>
      </c>
      <c r="V279" s="35">
        <f>IFERROR(VLOOKUP(B279,'SOCIALE INFRASTRUCTUUR 2025'!$K$13:$P$354,6,FALSE()),0)</f>
        <v>75443.573336552829</v>
      </c>
      <c r="X279" s="34">
        <f t="shared" si="28"/>
        <v>8878454.5737814363</v>
      </c>
      <c r="Y279" s="35">
        <f>IFERROR(VLOOKUP($B279,'WSW2025'!$R$13:$X$334,7,FALSE()),0)</f>
        <v>7726788.7408118797</v>
      </c>
      <c r="Z279" s="35">
        <f>IFERROR(VLOOKUP(B279,'BESCHUT WERK 2025'!$K$13:$Q$354,7,FALSE()),0)</f>
        <v>1071228.7489256701</v>
      </c>
      <c r="AA279" s="35">
        <f>IFERROR(VLOOKUP(B279,'SOCIALE INFRASTRUCTUUR 2025'!$K$13:$Q$354,7,FALSE()),0)</f>
        <v>80437.084043885727</v>
      </c>
      <c r="AC279" s="34">
        <f t="shared" si="29"/>
        <v>8655352.6359083597</v>
      </c>
      <c r="AD279" s="35">
        <f>IFERROR(VLOOKUP($B279,'WSW2025'!$R$13:$Y$334,8,FALSE()),0)</f>
        <v>7426734.4707776252</v>
      </c>
      <c r="AE279" s="35">
        <f>IFERROR(VLOOKUP(B279,'BESCHUT WERK 2025'!$K$13:$R$354,8,FALSE()),0)</f>
        <v>1142753.6177966266</v>
      </c>
      <c r="AF279" s="35">
        <f>IFERROR(VLOOKUP(B279,'SOCIALE INFRASTRUCTUUR 2025'!$K$13:$R$354,8,FALSE()),0)</f>
        <v>85864.547334108021</v>
      </c>
    </row>
    <row r="280" spans="2:32">
      <c r="B280" s="32">
        <v>93</v>
      </c>
      <c r="C280" s="33" t="s">
        <v>291</v>
      </c>
      <c r="D280" s="34">
        <f t="shared" si="24"/>
        <v>242171.27843584129</v>
      </c>
      <c r="E280" s="35">
        <f>IFERROR(VLOOKUP($B280,'WSW2025'!$R$13:$T$334,3,FALSE()),0)</f>
        <v>227893.05024534682</v>
      </c>
      <c r="F280" s="35">
        <f>IFERROR(VLOOKUP(B280,'BESCHUT WERK 2025'!$K$13:$M$354,3,FALSE()),0)</f>
        <v>12485.372448979591</v>
      </c>
      <c r="G280" s="35">
        <f>IFERROR(VLOOKUP(B280,'SOCIALE INFRASTRUCTUUR 2025'!$K$13:$M$354,3,FALSE()),0)</f>
        <v>1792.8557415148725</v>
      </c>
      <c r="H280" s="31"/>
      <c r="I280" s="34">
        <f t="shared" si="25"/>
        <v>205361.26398678432</v>
      </c>
      <c r="J280" s="35">
        <f>IFERROR(VLOOKUP($B280,'WSW2025'!$R$13:$U$334,4,FALSE()),0)</f>
        <v>190890.2243055861</v>
      </c>
      <c r="K280" s="35">
        <f>IFERROR(VLOOKUP(B280,'BESCHUT WERK 2025'!$K$13:$N$354,4,FALSE()),0)</f>
        <v>12530.861904761896</v>
      </c>
      <c r="L280" s="35">
        <f>IFERROR(VLOOKUP(B280,'SOCIALE INFRASTRUCTUUR 2025'!$K$13:$N$354,4,FALSE()),0)</f>
        <v>1940.1777764363219</v>
      </c>
      <c r="N280" s="34">
        <f t="shared" si="26"/>
        <v>207945.11001263498</v>
      </c>
      <c r="O280" s="35">
        <f>IFERROR(VLOOKUP($B280,'WSW2025'!$R$13:$V$334,5,FALSE()),0)</f>
        <v>193286.99160473765</v>
      </c>
      <c r="P280" s="35">
        <f>IFERROR(VLOOKUP(B280,'BESCHUT WERK 2025'!$K$13:$O$354,5,FALSE()),0)</f>
        <v>12570.437500000013</v>
      </c>
      <c r="Q280" s="35">
        <f>IFERROR(VLOOKUP(B280,'SOCIALE INFRASTRUCTUUR 2025'!$K$13:$O$354,5,FALSE()),0)</f>
        <v>2087.6809078973183</v>
      </c>
      <c r="S280" s="34">
        <f t="shared" si="27"/>
        <v>209892.08383469275</v>
      </c>
      <c r="T280" s="35">
        <f>IFERROR(VLOOKUP($B280,'WSW2025'!$R$13:$W$334,6,FALSE()),0)</f>
        <v>195060.00441308061</v>
      </c>
      <c r="U280" s="35">
        <f>IFERROR(VLOOKUP(B280,'BESCHUT WERK 2025'!$K$13:$P$354,6,FALSE()),0)</f>
        <v>12596.71428571429</v>
      </c>
      <c r="V280" s="35">
        <f>IFERROR(VLOOKUP(B280,'SOCIALE INFRASTRUCTUUR 2025'!$K$13:$P$354,6,FALSE()),0)</f>
        <v>2235.3651358978614</v>
      </c>
      <c r="X280" s="34">
        <f t="shared" si="28"/>
        <v>212318.9556013839</v>
      </c>
      <c r="Y280" s="35">
        <f>IFERROR(VLOOKUP($B280,'WSW2025'!$R$13:$X$334,7,FALSE()),0)</f>
        <v>197307.19808473968</v>
      </c>
      <c r="Z280" s="35">
        <f>IFERROR(VLOOKUP(B280,'BESCHUT WERK 2025'!$K$13:$Q$354,7,FALSE()),0)</f>
        <v>12628.436507936507</v>
      </c>
      <c r="AA280" s="35">
        <f>IFERROR(VLOOKUP(B280,'SOCIALE INFRASTRUCTUUR 2025'!$K$13:$Q$354,7,FALSE()),0)</f>
        <v>2383.321008707725</v>
      </c>
      <c r="AC280" s="34">
        <f t="shared" si="29"/>
        <v>214987.37569030168</v>
      </c>
      <c r="AD280" s="35">
        <f>IFERROR(VLOOKUP($B280,'WSW2025'!$R$13:$Y$334,8,FALSE()),0)</f>
        <v>199776.14767089416</v>
      </c>
      <c r="AE280" s="35">
        <f>IFERROR(VLOOKUP(B280,'BESCHUT WERK 2025'!$K$13:$R$354,8,FALSE()),0)</f>
        <v>12667.093283582093</v>
      </c>
      <c r="AF280" s="35">
        <f>IFERROR(VLOOKUP(B280,'SOCIALE INFRASTRUCTUUR 2025'!$K$13:$R$354,8,FALSE()),0)</f>
        <v>2544.1347358254229</v>
      </c>
    </row>
    <row r="281" spans="2:32">
      <c r="B281" s="32">
        <v>448</v>
      </c>
      <c r="C281" s="33" t="s">
        <v>292</v>
      </c>
      <c r="D281" s="34">
        <f t="shared" si="24"/>
        <v>2747557.8482828517</v>
      </c>
      <c r="E281" s="35">
        <f>IFERROR(VLOOKUP($B281,'WSW2025'!$R$13:$T$334,3,FALSE()),0)</f>
        <v>2594271.4115171838</v>
      </c>
      <c r="F281" s="35">
        <f>IFERROR(VLOOKUP(B281,'BESCHUT WERK 2025'!$K$13:$M$354,3,FALSE()),0)</f>
        <v>141035.2558653162</v>
      </c>
      <c r="G281" s="35">
        <f>IFERROR(VLOOKUP(B281,'SOCIALE INFRASTRUCTUUR 2025'!$K$13:$M$354,3,FALSE()),0)</f>
        <v>12251.18090035163</v>
      </c>
      <c r="H281" s="31"/>
      <c r="I281" s="34">
        <f t="shared" si="25"/>
        <v>2551205.2533888868</v>
      </c>
      <c r="J281" s="35">
        <f>IFERROR(VLOOKUP($B281,'WSW2025'!$R$13:$U$334,4,FALSE()),0)</f>
        <v>2386281.4725727555</v>
      </c>
      <c r="K281" s="35">
        <f>IFERROR(VLOOKUP(B281,'BESCHUT WERK 2025'!$K$13:$N$354,4,FALSE()),0)</f>
        <v>151665.89934381662</v>
      </c>
      <c r="L281" s="35">
        <f>IFERROR(VLOOKUP(B281,'SOCIALE INFRASTRUCTUUR 2025'!$K$13:$N$354,4,FALSE()),0)</f>
        <v>13257.881472314866</v>
      </c>
      <c r="N281" s="34">
        <f t="shared" si="26"/>
        <v>2506638.860192351</v>
      </c>
      <c r="O281" s="35">
        <f>IFERROR(VLOOKUP($B281,'WSW2025'!$R$13:$V$334,5,FALSE()),0)</f>
        <v>2330080.2080609533</v>
      </c>
      <c r="P281" s="35">
        <f>IFERROR(VLOOKUP(B281,'BESCHUT WERK 2025'!$K$13:$O$354,5,FALSE()),0)</f>
        <v>162292.83259409934</v>
      </c>
      <c r="Q281" s="35">
        <f>IFERROR(VLOOKUP(B281,'SOCIALE INFRASTRUCTUUR 2025'!$K$13:$O$354,5,FALSE()),0)</f>
        <v>14265.819537298341</v>
      </c>
      <c r="S281" s="34">
        <f t="shared" si="27"/>
        <v>2443006.5988683826</v>
      </c>
      <c r="T281" s="35">
        <f>IFERROR(VLOOKUP($B281,'WSW2025'!$R$13:$W$334,6,FALSE()),0)</f>
        <v>2254931.1563818129</v>
      </c>
      <c r="U281" s="35">
        <f>IFERROR(VLOOKUP(B281,'BESCHUT WERK 2025'!$K$13:$P$354,6,FALSE()),0)</f>
        <v>172800.44739126769</v>
      </c>
      <c r="V281" s="35">
        <f>IFERROR(VLOOKUP(B281,'SOCIALE INFRASTRUCTUUR 2025'!$K$13:$P$354,6,FALSE()),0)</f>
        <v>15274.995095302054</v>
      </c>
      <c r="X281" s="34">
        <f t="shared" si="28"/>
        <v>2412590.7106080903</v>
      </c>
      <c r="Y281" s="35">
        <f>IFERROR(VLOOKUP($B281,'WSW2025'!$R$13:$X$334,7,FALSE()),0)</f>
        <v>2212875.1034197626</v>
      </c>
      <c r="Z281" s="35">
        <f>IFERROR(VLOOKUP(B281,'BESCHUT WERK 2025'!$K$13:$Q$354,7,FALSE()),0)</f>
        <v>183429.58029549135</v>
      </c>
      <c r="AA281" s="35">
        <f>IFERROR(VLOOKUP(B281,'SOCIALE INFRASTRUCTUUR 2025'!$K$13:$Q$354,7,FALSE()),0)</f>
        <v>16286.026892836122</v>
      </c>
      <c r="AC281" s="34">
        <f t="shared" si="29"/>
        <v>2391479.8386737341</v>
      </c>
      <c r="AD281" s="35">
        <f>IFERROR(VLOOKUP($B281,'WSW2025'!$R$13:$Y$334,8,FALSE()),0)</f>
        <v>2178417.9286301895</v>
      </c>
      <c r="AE281" s="35">
        <f>IFERROR(VLOOKUP(B281,'BESCHUT WERK 2025'!$K$13:$R$354,8,FALSE()),0)</f>
        <v>195676.98934873746</v>
      </c>
      <c r="AF281" s="35">
        <f>IFERROR(VLOOKUP(B281,'SOCIALE INFRASTRUCTUUR 2025'!$K$13:$R$354,8,FALSE()),0)</f>
        <v>17384.920694807057</v>
      </c>
    </row>
    <row r="282" spans="2:32">
      <c r="B282" s="32">
        <v>1525</v>
      </c>
      <c r="C282" s="33" t="s">
        <v>293</v>
      </c>
      <c r="D282" s="34">
        <f t="shared" si="24"/>
        <v>3329807.1478814706</v>
      </c>
      <c r="E282" s="35">
        <f>IFERROR(VLOOKUP($B282,'WSW2025'!$R$13:$T$334,3,FALSE()),0)</f>
        <v>3058409.394423855</v>
      </c>
      <c r="F282" s="35">
        <f>IFERROR(VLOOKUP(B282,'BESCHUT WERK 2025'!$K$13:$M$354,3,FALSE()),0)</f>
        <v>245401.34520564962</v>
      </c>
      <c r="G282" s="35">
        <f>IFERROR(VLOOKUP(B282,'SOCIALE INFRASTRUCTUUR 2025'!$K$13:$M$354,3,FALSE()),0)</f>
        <v>25996.408251965651</v>
      </c>
      <c r="H282" s="31"/>
      <c r="I282" s="34">
        <f t="shared" si="25"/>
        <v>3308467.6792273782</v>
      </c>
      <c r="J282" s="35">
        <f>IFERROR(VLOOKUP($B282,'WSW2025'!$R$13:$U$334,4,FALSE()),0)</f>
        <v>3016436.4366108105</v>
      </c>
      <c r="K282" s="35">
        <f>IFERROR(VLOOKUP(B282,'BESCHUT WERK 2025'!$K$13:$N$354,4,FALSE()),0)</f>
        <v>263898.6648582411</v>
      </c>
      <c r="L282" s="35">
        <f>IFERROR(VLOOKUP(B282,'SOCIALE INFRASTRUCTUUR 2025'!$K$13:$N$354,4,FALSE()),0)</f>
        <v>28132.577758326668</v>
      </c>
      <c r="N282" s="34">
        <f t="shared" si="26"/>
        <v>3196741.091028607</v>
      </c>
      <c r="O282" s="35">
        <f>IFERROR(VLOOKUP($B282,'WSW2025'!$R$13:$V$334,5,FALSE()),0)</f>
        <v>2884080.1891503627</v>
      </c>
      <c r="P282" s="35">
        <f>IFERROR(VLOOKUP(B282,'BESCHUT WERK 2025'!$K$13:$O$354,5,FALSE()),0)</f>
        <v>282389.52871373278</v>
      </c>
      <c r="Q282" s="35">
        <f>IFERROR(VLOOKUP(B282,'SOCIALE INFRASTRUCTUUR 2025'!$K$13:$O$354,5,FALSE()),0)</f>
        <v>30271.373164511115</v>
      </c>
      <c r="S282" s="34">
        <f t="shared" si="27"/>
        <v>3142204.1989087095</v>
      </c>
      <c r="T282" s="35">
        <f>IFERROR(VLOOKUP($B282,'WSW2025'!$R$13:$W$334,6,FALSE()),0)</f>
        <v>2809118.6259773853</v>
      </c>
      <c r="U282" s="35">
        <f>IFERROR(VLOOKUP(B282,'BESCHUT WERK 2025'!$K$13:$P$354,6,FALSE()),0)</f>
        <v>300672.77846080519</v>
      </c>
      <c r="V282" s="35">
        <f>IFERROR(VLOOKUP(B282,'SOCIALE INFRASTRUCTUUR 2025'!$K$13:$P$354,6,FALSE()),0)</f>
        <v>32412.794470518991</v>
      </c>
      <c r="X282" s="34">
        <f t="shared" si="28"/>
        <v>2920755.9633383257</v>
      </c>
      <c r="Y282" s="35">
        <f>IFERROR(VLOOKUP($B282,'WSW2025'!$R$13:$X$334,7,FALSE()),0)</f>
        <v>2567030.3389979079</v>
      </c>
      <c r="Z282" s="35">
        <f>IFERROR(VLOOKUP(B282,'BESCHUT WERK 2025'!$K$13:$Q$354,7,FALSE()),0)</f>
        <v>319167.46971415577</v>
      </c>
      <c r="AA282" s="35">
        <f>IFERROR(VLOOKUP(B282,'SOCIALE INFRASTRUCTUUR 2025'!$K$13:$Q$354,7,FALSE()),0)</f>
        <v>34558.154626262018</v>
      </c>
      <c r="AC282" s="34">
        <f t="shared" si="29"/>
        <v>2886540.5708419271</v>
      </c>
      <c r="AD282" s="35">
        <f>IFERROR(VLOOKUP($B282,'WSW2025'!$R$13:$Y$334,8,FALSE()),0)</f>
        <v>2509172.655705655</v>
      </c>
      <c r="AE282" s="35">
        <f>IFERROR(VLOOKUP(B282,'BESCHUT WERK 2025'!$K$13:$R$354,8,FALSE()),0)</f>
        <v>340477.96146680368</v>
      </c>
      <c r="AF282" s="35">
        <f>IFERROR(VLOOKUP(B282,'SOCIALE INFRASTRUCTUUR 2025'!$K$13:$R$354,8,FALSE()),0)</f>
        <v>36889.953669468632</v>
      </c>
    </row>
    <row r="283" spans="2:32">
      <c r="B283" s="32">
        <v>716</v>
      </c>
      <c r="C283" s="33" t="s">
        <v>294</v>
      </c>
      <c r="D283" s="34">
        <f t="shared" si="24"/>
        <v>2428603.0977261239</v>
      </c>
      <c r="E283" s="35">
        <f>IFERROR(VLOOKUP($B283,'WSW2025'!$R$13:$T$334,3,FALSE()),0)</f>
        <v>2239884.237401057</v>
      </c>
      <c r="F283" s="35">
        <f>IFERROR(VLOOKUP(B283,'BESCHUT WERK 2025'!$K$13:$M$354,3,FALSE()),0)</f>
        <v>160780.19168646011</v>
      </c>
      <c r="G283" s="35">
        <f>IFERROR(VLOOKUP(B283,'SOCIALE INFRASTRUCTUUR 2025'!$K$13:$M$354,3,FALSE()),0)</f>
        <v>27938.668638606763</v>
      </c>
      <c r="H283" s="31"/>
      <c r="I283" s="34">
        <f t="shared" si="25"/>
        <v>2336229.8176239897</v>
      </c>
      <c r="J283" s="35">
        <f>IFERROR(VLOOKUP($B283,'WSW2025'!$R$13:$U$334,4,FALSE()),0)</f>
        <v>2133096.2553559071</v>
      </c>
      <c r="K283" s="35">
        <f>IFERROR(VLOOKUP(B283,'BESCHUT WERK 2025'!$K$13:$N$354,4,FALSE()),0)</f>
        <v>172899.12525194976</v>
      </c>
      <c r="L283" s="35">
        <f>IFERROR(VLOOKUP(B283,'SOCIALE INFRASTRUCTUUR 2025'!$K$13:$N$354,4,FALSE()),0)</f>
        <v>30234.437016132681</v>
      </c>
      <c r="N283" s="34">
        <f t="shared" si="26"/>
        <v>2363627.0709803929</v>
      </c>
      <c r="O283" s="35">
        <f>IFERROR(VLOOKUP($B283,'WSW2025'!$R$13:$V$334,5,FALSE()),0)</f>
        <v>2146080.2143417206</v>
      </c>
      <c r="P283" s="35">
        <f>IFERROR(VLOOKUP(B283,'BESCHUT WERK 2025'!$K$13:$O$354,5,FALSE()),0)</f>
        <v>185013.82915727221</v>
      </c>
      <c r="Q283" s="35">
        <f>IFERROR(VLOOKUP(B283,'SOCIALE INFRASTRUCTUUR 2025'!$K$13:$O$354,5,FALSE()),0)</f>
        <v>32533.027481399873</v>
      </c>
      <c r="S283" s="34">
        <f t="shared" si="27"/>
        <v>2305236.6998848836</v>
      </c>
      <c r="T283" s="35">
        <f>IFERROR(VLOOKUP($B283,'WSW2025'!$R$13:$W$334,6,FALSE()),0)</f>
        <v>2073409.7498244308</v>
      </c>
      <c r="U283" s="35">
        <f>IFERROR(VLOOKUP(B283,'BESCHUT WERK 2025'!$K$13:$P$354,6,FALSE()),0)</f>
        <v>196992.51002604456</v>
      </c>
      <c r="V283" s="35">
        <f>IFERROR(VLOOKUP(B283,'SOCIALE INFRASTRUCTUUR 2025'!$K$13:$P$354,6,FALSE()),0)</f>
        <v>34834.440034408341</v>
      </c>
      <c r="X283" s="34">
        <f t="shared" si="28"/>
        <v>2138912.3390525267</v>
      </c>
      <c r="Y283" s="35">
        <f>IFERROR(VLOOKUP($B283,'WSW2025'!$R$13:$X$334,7,FALSE()),0)</f>
        <v>1892662.5317966386</v>
      </c>
      <c r="Z283" s="35">
        <f>IFERROR(VLOOKUP(B283,'BESCHUT WERK 2025'!$K$13:$Q$354,7,FALSE()),0)</f>
        <v>209109.72153685949</v>
      </c>
      <c r="AA283" s="35">
        <f>IFERROR(VLOOKUP(B283,'SOCIALE INFRASTRUCTUUR 2025'!$K$13:$Q$354,7,FALSE()),0)</f>
        <v>37140.085719028713</v>
      </c>
      <c r="AC283" s="34">
        <f t="shared" si="29"/>
        <v>2087944.200624417</v>
      </c>
      <c r="AD283" s="35">
        <f>IFERROR(VLOOKUP($B283,'WSW2025'!$R$13:$Y$334,8,FALSE()),0)</f>
        <v>1825226.3331335769</v>
      </c>
      <c r="AE283" s="35">
        <f>IFERROR(VLOOKUP(B283,'BESCHUT WERK 2025'!$K$13:$R$354,8,FALSE()),0)</f>
        <v>223071.76785756068</v>
      </c>
      <c r="AF283" s="35">
        <f>IFERROR(VLOOKUP(B283,'SOCIALE INFRASTRUCTUUR 2025'!$K$13:$R$354,8,FALSE()),0)</f>
        <v>39646.099633279504</v>
      </c>
    </row>
    <row r="284" spans="2:32">
      <c r="B284" s="32">
        <v>281</v>
      </c>
      <c r="C284" s="33" t="s">
        <v>295</v>
      </c>
      <c r="D284" s="34">
        <f t="shared" si="24"/>
        <v>8900827.4730300941</v>
      </c>
      <c r="E284" s="35">
        <f>IFERROR(VLOOKUP($B284,'WSW2025'!$R$13:$T$334,3,FALSE()),0)</f>
        <v>8121211.7141504623</v>
      </c>
      <c r="F284" s="35">
        <f>IFERROR(VLOOKUP(B284,'BESCHUT WERK 2025'!$K$13:$M$354,3,FALSE()),0)</f>
        <v>699534.86909196712</v>
      </c>
      <c r="G284" s="35">
        <f>IFERROR(VLOOKUP(B284,'SOCIALE INFRASTRUCTUUR 2025'!$K$13:$M$354,3,FALSE()),0)</f>
        <v>80080.889787664317</v>
      </c>
      <c r="H284" s="31"/>
      <c r="I284" s="34">
        <f t="shared" si="25"/>
        <v>8748375.3671217579</v>
      </c>
      <c r="J284" s="35">
        <f>IFERROR(VLOOKUP($B284,'WSW2025'!$R$13:$U$334,4,FALSE()),0)</f>
        <v>7909451.2323622722</v>
      </c>
      <c r="K284" s="35">
        <f>IFERROR(VLOOKUP(B284,'BESCHUT WERK 2025'!$K$13:$N$354,4,FALSE()),0)</f>
        <v>752262.86074532953</v>
      </c>
      <c r="L284" s="35">
        <f>IFERROR(VLOOKUP(B284,'SOCIALE INFRASTRUCTUUR 2025'!$K$13:$N$354,4,FALSE()),0)</f>
        <v>86661.274014155715</v>
      </c>
      <c r="N284" s="34">
        <f t="shared" si="26"/>
        <v>8749968.8082386088</v>
      </c>
      <c r="O284" s="35">
        <f>IFERROR(VLOOKUP($B284,'WSW2025'!$R$13:$V$334,5,FALSE()),0)</f>
        <v>7851746.6113524633</v>
      </c>
      <c r="P284" s="35">
        <f>IFERROR(VLOOKUP(B284,'BESCHUT WERK 2025'!$K$13:$O$354,5,FALSE()),0)</f>
        <v>804972.44966673199</v>
      </c>
      <c r="Q284" s="35">
        <f>IFERROR(VLOOKUP(B284,'SOCIALE INFRASTRUCTUUR 2025'!$K$13:$O$354,5,FALSE()),0)</f>
        <v>93249.747219413548</v>
      </c>
      <c r="S284" s="34">
        <f t="shared" si="27"/>
        <v>8677886.8612280581</v>
      </c>
      <c r="T284" s="35">
        <f>IFERROR(VLOOKUP($B284,'WSW2025'!$R$13:$W$334,6,FALSE()),0)</f>
        <v>7720950.3327639326</v>
      </c>
      <c r="U284" s="35">
        <f>IFERROR(VLOOKUP(B284,'BESCHUT WERK 2025'!$K$13:$P$354,6,FALSE()),0)</f>
        <v>857090.21906068816</v>
      </c>
      <c r="V284" s="35">
        <f>IFERROR(VLOOKUP(B284,'SOCIALE INFRASTRUCTUUR 2025'!$K$13:$P$354,6,FALSE()),0)</f>
        <v>99846.309403437815</v>
      </c>
      <c r="X284" s="34">
        <f t="shared" si="28"/>
        <v>8358742.0981863346</v>
      </c>
      <c r="Y284" s="35">
        <f>IFERROR(VLOOKUP($B284,'WSW2025'!$R$13:$X$334,7,FALSE()),0)</f>
        <v>7342476.3748650867</v>
      </c>
      <c r="Z284" s="35">
        <f>IFERROR(VLOOKUP(B284,'BESCHUT WERK 2025'!$K$13:$Q$354,7,FALSE()),0)</f>
        <v>909810.71826563613</v>
      </c>
      <c r="AA284" s="35">
        <f>IFERROR(VLOOKUP(B284,'SOCIALE INFRASTRUCTUUR 2025'!$K$13:$Q$354,7,FALSE()),0)</f>
        <v>106455.00505561173</v>
      </c>
      <c r="AC284" s="34">
        <f t="shared" si="29"/>
        <v>7924575.1767082131</v>
      </c>
      <c r="AD284" s="35">
        <f>IFERROR(VLOOKUP($B284,'WSW2025'!$R$13:$Y$334,8,FALSE()),0)</f>
        <v>6840379.2913382733</v>
      </c>
      <c r="AE284" s="35">
        <f>IFERROR(VLOOKUP(B284,'BESCHUT WERK 2025'!$K$13:$R$354,8,FALSE()),0)</f>
        <v>970557.86716973747</v>
      </c>
      <c r="AF284" s="35">
        <f>IFERROR(VLOOKUP(B284,'SOCIALE INFRASTRUCTUUR 2025'!$K$13:$R$354,8,FALSE()),0)</f>
        <v>113638.01820020223</v>
      </c>
    </row>
    <row r="285" spans="2:32">
      <c r="B285" s="32">
        <v>855</v>
      </c>
      <c r="C285" s="33" t="s">
        <v>296</v>
      </c>
      <c r="D285" s="34">
        <f t="shared" si="24"/>
        <v>32284343.424040254</v>
      </c>
      <c r="E285" s="35">
        <f>IFERROR(VLOOKUP($B285,'WSW2025'!$R$13:$T$334,3,FALSE()),0)</f>
        <v>29726680.723156337</v>
      </c>
      <c r="F285" s="35">
        <f>IFERROR(VLOOKUP(B285,'BESCHUT WERK 2025'!$K$13:$M$354,3,FALSE()),0)</f>
        <v>2233454.6209599799</v>
      </c>
      <c r="G285" s="35">
        <f>IFERROR(VLOOKUP(B285,'SOCIALE INFRASTRUCTUUR 2025'!$K$13:$M$354,3,FALSE()),0)</f>
        <v>324208.07992393943</v>
      </c>
      <c r="H285" s="31"/>
      <c r="I285" s="34">
        <f t="shared" si="25"/>
        <v>30839713.882061679</v>
      </c>
      <c r="J285" s="35">
        <f>IFERROR(VLOOKUP($B285,'WSW2025'!$R$13:$U$334,4,FALSE()),0)</f>
        <v>28087062.045591258</v>
      </c>
      <c r="K285" s="35">
        <f>IFERROR(VLOOKUP(B285,'BESCHUT WERK 2025'!$K$13:$N$354,4,FALSE()),0)</f>
        <v>2401803.0218981863</v>
      </c>
      <c r="L285" s="35">
        <f>IFERROR(VLOOKUP(B285,'SOCIALE INFRASTRUCTUUR 2025'!$K$13:$N$354,4,FALSE()),0)</f>
        <v>350848.81457223487</v>
      </c>
      <c r="N285" s="34">
        <f t="shared" si="26"/>
        <v>30040515.178239811</v>
      </c>
      <c r="O285" s="35">
        <f>IFERROR(VLOOKUP($B285,'WSW2025'!$R$13:$V$334,5,FALSE()),0)</f>
        <v>27092900.21360033</v>
      </c>
      <c r="P285" s="35">
        <f>IFERROR(VLOOKUP(B285,'BESCHUT WERK 2025'!$K$13:$O$354,5,FALSE()),0)</f>
        <v>2570092.6671280507</v>
      </c>
      <c r="Q285" s="35">
        <f>IFERROR(VLOOKUP(B285,'SOCIALE INFRASTRUCTUUR 2025'!$K$13:$O$354,5,FALSE()),0)</f>
        <v>377522.29751143168</v>
      </c>
      <c r="S285" s="34">
        <f t="shared" si="27"/>
        <v>29066267.690707732</v>
      </c>
      <c r="T285" s="35">
        <f>IFERROR(VLOOKUP($B285,'WSW2025'!$R$13:$W$334,6,FALSE()),0)</f>
        <v>25925546.393813662</v>
      </c>
      <c r="U285" s="35">
        <f>IFERROR(VLOOKUP(B285,'BESCHUT WERK 2025'!$K$13:$P$354,6,FALSE()),0)</f>
        <v>2736492.7681525396</v>
      </c>
      <c r="V285" s="35">
        <f>IFERROR(VLOOKUP(B285,'SOCIALE INFRASTRUCTUUR 2025'!$K$13:$P$354,6,FALSE()),0)</f>
        <v>404228.52874152997</v>
      </c>
      <c r="X285" s="34">
        <f t="shared" si="28"/>
        <v>28102809.297061831</v>
      </c>
      <c r="Y285" s="35">
        <f>IFERROR(VLOOKUP($B285,'WSW2025'!$R$13:$X$334,7,FALSE()),0)</f>
        <v>24767008.167234894</v>
      </c>
      <c r="Z285" s="35">
        <f>IFERROR(VLOOKUP(B285,'BESCHUT WERK 2025'!$K$13:$Q$354,7,FALSE()),0)</f>
        <v>2904817.247418954</v>
      </c>
      <c r="AA285" s="35">
        <f>IFERROR(VLOOKUP(B285,'SOCIALE INFRASTRUCTUUR 2025'!$K$13:$Q$354,7,FALSE()),0)</f>
        <v>430983.88240798027</v>
      </c>
      <c r="AC285" s="34">
        <f t="shared" si="29"/>
        <v>27398817.712664403</v>
      </c>
      <c r="AD285" s="35">
        <f>IFERROR(VLOOKUP($B285,'WSW2025'!$R$13:$Y$334,8,FALSE()),0)</f>
        <v>23839984.3671229</v>
      </c>
      <c r="AE285" s="35">
        <f>IFERROR(VLOOKUP(B285,'BESCHUT WERK 2025'!$K$13:$R$354,8,FALSE()),0)</f>
        <v>3098768.9808130725</v>
      </c>
      <c r="AF285" s="35">
        <f>IFERROR(VLOOKUP(B285,'SOCIALE INFRASTRUCTUUR 2025'!$K$13:$R$354,8,FALSE()),0)</f>
        <v>460064.36472843064</v>
      </c>
    </row>
    <row r="286" spans="2:32">
      <c r="B286" s="32">
        <v>183</v>
      </c>
      <c r="C286" s="33" t="s">
        <v>297</v>
      </c>
      <c r="D286" s="34">
        <f t="shared" si="24"/>
        <v>2486299.1146807862</v>
      </c>
      <c r="E286" s="35">
        <f>IFERROR(VLOOKUP($B286,'WSW2025'!$R$13:$T$334,3,FALSE()),0)</f>
        <v>2410199.5654581808</v>
      </c>
      <c r="F286" s="35">
        <f>IFERROR(VLOOKUP(B286,'BESCHUT WERK 2025'!$K$13:$M$354,3,FALSE()),0)</f>
        <v>62055.51258073908</v>
      </c>
      <c r="G286" s="35">
        <f>IFERROR(VLOOKUP(B286,'SOCIALE INFRASTRUCTUUR 2025'!$K$13:$M$354,3,FALSE()),0)</f>
        <v>14044.036641866502</v>
      </c>
      <c r="H286" s="31"/>
      <c r="I286" s="34">
        <f t="shared" si="25"/>
        <v>2377197.3279331499</v>
      </c>
      <c r="J286" s="35">
        <f>IFERROR(VLOOKUP($B286,'WSW2025'!$R$13:$U$334,4,FALSE()),0)</f>
        <v>2295266.2729731197</v>
      </c>
      <c r="K286" s="35">
        <f>IFERROR(VLOOKUP(B286,'BESCHUT WERK 2025'!$K$13:$N$354,4,FALSE()),0)</f>
        <v>66732.995711279262</v>
      </c>
      <c r="L286" s="35">
        <f>IFERROR(VLOOKUP(B286,'SOCIALE INFRASTRUCTUUR 2025'!$K$13:$N$354,4,FALSE()),0)</f>
        <v>15198.059248751188</v>
      </c>
      <c r="N286" s="34">
        <f t="shared" si="26"/>
        <v>2159452.2101625144</v>
      </c>
      <c r="O286" s="35">
        <f>IFERROR(VLOOKUP($B286,'WSW2025'!$R$13:$V$334,5,FALSE()),0)</f>
        <v>2071689.8633759152</v>
      </c>
      <c r="P286" s="35">
        <f>IFERROR(VLOOKUP(B286,'BESCHUT WERK 2025'!$K$13:$O$354,5,FALSE()),0)</f>
        <v>71408.846341403681</v>
      </c>
      <c r="Q286" s="35">
        <f>IFERROR(VLOOKUP(B286,'SOCIALE INFRASTRUCTUUR 2025'!$K$13:$O$354,5,FALSE()),0)</f>
        <v>16353.500445195659</v>
      </c>
      <c r="S286" s="34">
        <f t="shared" si="27"/>
        <v>2018102.9346397959</v>
      </c>
      <c r="T286" s="35">
        <f>IFERROR(VLOOKUP($B286,'WSW2025'!$R$13:$W$334,6,FALSE()),0)</f>
        <v>1924560.3775564381</v>
      </c>
      <c r="U286" s="35">
        <f>IFERROR(VLOOKUP(B286,'BESCHUT WERK 2025'!$K$13:$P$354,6,FALSE()),0)</f>
        <v>76032.196852157882</v>
      </c>
      <c r="V286" s="35">
        <f>IFERROR(VLOOKUP(B286,'SOCIALE INFRASTRUCTUUR 2025'!$K$13:$P$354,6,FALSE()),0)</f>
        <v>17510.360231199917</v>
      </c>
      <c r="X286" s="34">
        <f t="shared" si="28"/>
        <v>1961675.6404213984</v>
      </c>
      <c r="Y286" s="35">
        <f>IFERROR(VLOOKUP($B286,'WSW2025'!$R$13:$X$334,7,FALSE()),0)</f>
        <v>1862297.2771898385</v>
      </c>
      <c r="Z286" s="35">
        <f>IFERROR(VLOOKUP(B286,'BESCHUT WERK 2025'!$K$13:$Q$354,7,FALSE()),0)</f>
        <v>80709.015330016249</v>
      </c>
      <c r="AA286" s="35">
        <f>IFERROR(VLOOKUP(B286,'SOCIALE INFRASTRUCTUUR 2025'!$K$13:$Q$354,7,FALSE()),0)</f>
        <v>18669.347901543846</v>
      </c>
      <c r="AC286" s="34">
        <f t="shared" si="29"/>
        <v>1812242.200178687</v>
      </c>
      <c r="AD286" s="35">
        <f>IFERROR(VLOOKUP($B286,'WSW2025'!$R$13:$Y$334,8,FALSE()),0)</f>
        <v>1706215.2694346099</v>
      </c>
      <c r="AE286" s="35">
        <f>IFERROR(VLOOKUP(B286,'BESCHUT WERK 2025'!$K$13:$R$354,8,FALSE()),0)</f>
        <v>86097.875313444529</v>
      </c>
      <c r="AF286" s="35">
        <f>IFERROR(VLOOKUP(B286,'SOCIALE INFRASTRUCTUUR 2025'!$K$13:$R$354,8,FALSE()),0)</f>
        <v>19929.055430632478</v>
      </c>
    </row>
    <row r="287" spans="2:32">
      <c r="B287" s="32">
        <v>1700</v>
      </c>
      <c r="C287" s="33" t="s">
        <v>298</v>
      </c>
      <c r="D287" s="34">
        <f t="shared" si="24"/>
        <v>6969274.674400487</v>
      </c>
      <c r="E287" s="35">
        <f>IFERROR(VLOOKUP($B287,'WSW2025'!$R$13:$T$334,3,FALSE()),0)</f>
        <v>6644647.3614733573</v>
      </c>
      <c r="F287" s="35">
        <f>IFERROR(VLOOKUP(B287,'BESCHUT WERK 2025'!$K$13:$M$354,3,FALSE()),0)</f>
        <v>262325.5759094875</v>
      </c>
      <c r="G287" s="35">
        <f>IFERROR(VLOOKUP(B287,'SOCIALE INFRASTRUCTUUR 2025'!$K$13:$M$354,3,FALSE()),0)</f>
        <v>62301.737017641819</v>
      </c>
      <c r="H287" s="31"/>
      <c r="I287" s="34">
        <f t="shared" si="25"/>
        <v>6253956.4733237103</v>
      </c>
      <c r="J287" s="35">
        <f>IFERROR(VLOOKUP($B287,'WSW2025'!$R$13:$U$334,4,FALSE()),0)</f>
        <v>5904436.7228130503</v>
      </c>
      <c r="K287" s="35">
        <f>IFERROR(VLOOKUP(B287,'BESCHUT WERK 2025'!$K$13:$N$354,4,FALSE()),0)</f>
        <v>282098.57277949783</v>
      </c>
      <c r="L287" s="35">
        <f>IFERROR(VLOOKUP(B287,'SOCIALE INFRASTRUCTUUR 2025'!$K$13:$N$354,4,FALSE()),0)</f>
        <v>67421.177731162185</v>
      </c>
      <c r="N287" s="34">
        <f t="shared" si="26"/>
        <v>5819320.9209771985</v>
      </c>
      <c r="O287" s="35">
        <f>IFERROR(VLOOKUP($B287,'WSW2025'!$R$13:$V$334,5,FALSE()),0)</f>
        <v>5444909.3408027422</v>
      </c>
      <c r="P287" s="35">
        <f>IFERROR(VLOOKUP(B287,'BESCHUT WERK 2025'!$K$13:$O$354,5,FALSE()),0)</f>
        <v>301864.66862502421</v>
      </c>
      <c r="Q287" s="35">
        <f>IFERROR(VLOOKUP(B287,'SOCIALE INFRASTRUCTUUR 2025'!$K$13:$O$354,5,FALSE()),0)</f>
        <v>72546.91154943181</v>
      </c>
      <c r="S287" s="34">
        <f t="shared" si="27"/>
        <v>5419337.2599668335</v>
      </c>
      <c r="T287" s="35">
        <f>IFERROR(VLOOKUP($B287,'WSW2025'!$R$13:$W$334,6,FALSE()),0)</f>
        <v>5020249.4893466262</v>
      </c>
      <c r="U287" s="35">
        <f>IFERROR(VLOOKUP(B287,'BESCHUT WERK 2025'!$K$13:$P$354,6,FALSE()),0)</f>
        <v>321408.832147757</v>
      </c>
      <c r="V287" s="35">
        <f>IFERROR(VLOOKUP(B287,'SOCIALE INFRASTRUCTUUR 2025'!$K$13:$P$354,6,FALSE()),0)</f>
        <v>77678.938472450682</v>
      </c>
      <c r="X287" s="34">
        <f t="shared" si="28"/>
        <v>5204461.3527185004</v>
      </c>
      <c r="Y287" s="35">
        <f>IFERROR(VLOOKUP($B287,'WSW2025'!$R$13:$X$334,7,FALSE()),0)</f>
        <v>4780461.9283162942</v>
      </c>
      <c r="Z287" s="35">
        <f>IFERROR(VLOOKUP(B287,'BESCHUT WERK 2025'!$K$13:$Q$354,7,FALSE()),0)</f>
        <v>341179.01934961235</v>
      </c>
      <c r="AA287" s="35">
        <f>IFERROR(VLOOKUP(B287,'SOCIALE INFRASTRUCTUUR 2025'!$K$13:$Q$354,7,FALSE()),0)</f>
        <v>82820.405052593444</v>
      </c>
      <c r="AC287" s="34">
        <f t="shared" si="29"/>
        <v>5039114.2213050406</v>
      </c>
      <c r="AD287" s="35">
        <f>IFERROR(VLOOKUP($B287,'WSW2025'!$R$13:$Y$334,8,FALSE()),0)</f>
        <v>4586746.3390464569</v>
      </c>
      <c r="AE287" s="35">
        <f>IFERROR(VLOOKUP(B287,'BESCHUT WERK 2025'!$K$13:$R$354,8,FALSE()),0)</f>
        <v>363959.20018865034</v>
      </c>
      <c r="AF287" s="35">
        <f>IFERROR(VLOOKUP(B287,'SOCIALE INFRASTRUCTUUR 2025'!$K$13:$R$354,8,FALSE()),0)</f>
        <v>88408.682069933449</v>
      </c>
    </row>
    <row r="288" spans="2:32">
      <c r="B288" s="32">
        <v>1730</v>
      </c>
      <c r="C288" s="33" t="s">
        <v>299</v>
      </c>
      <c r="D288" s="34">
        <f t="shared" si="24"/>
        <v>243788.32086505755</v>
      </c>
      <c r="E288" s="35">
        <f>IFERROR(VLOOKUP($B288,'WSW2025'!$R$13:$T$334,3,FALSE()),0)</f>
        <v>0</v>
      </c>
      <c r="F288" s="35">
        <f>IFERROR(VLOOKUP(B288,'BESCHUT WERK 2025'!$K$13:$M$354,3,FALSE()),0)</f>
        <v>217194.29403258694</v>
      </c>
      <c r="G288" s="35">
        <f>IFERROR(VLOOKUP(B288,'SOCIALE INFRASTRUCTUUR 2025'!$K$13:$M$354,3,FALSE()),0)</f>
        <v>26594.026832470608</v>
      </c>
      <c r="H288" s="31"/>
      <c r="I288" s="34">
        <f t="shared" si="25"/>
        <v>262344.78867328278</v>
      </c>
      <c r="J288" s="35">
        <f>IFERROR(VLOOKUP($B288,'WSW2025'!$R$13:$U$334,4,FALSE()),0)</f>
        <v>0</v>
      </c>
      <c r="K288" s="35">
        <f>IFERROR(VLOOKUP(B288,'BESCHUT WERK 2025'!$K$13:$N$354,4,FALSE()),0)</f>
        <v>233565.48498947735</v>
      </c>
      <c r="L288" s="35">
        <f>IFERROR(VLOOKUP(B288,'SOCIALE INFRASTRUCTUUR 2025'!$K$13:$N$354,4,FALSE()),0)</f>
        <v>28779.30368380544</v>
      </c>
      <c r="N288" s="34">
        <f t="shared" si="26"/>
        <v>280898.22899538896</v>
      </c>
      <c r="O288" s="35">
        <f>IFERROR(VLOOKUP($B288,'WSW2025'!$R$13:$V$334,5,FALSE()),0)</f>
        <v>0</v>
      </c>
      <c r="P288" s="35">
        <f>IFERROR(VLOOKUP(B288,'BESCHUT WERK 2025'!$K$13:$O$354,5,FALSE()),0)</f>
        <v>249930.96219491205</v>
      </c>
      <c r="Q288" s="35">
        <f>IFERROR(VLOOKUP(B288,'SOCIALE INFRASTRUCTUUR 2025'!$K$13:$O$354,5,FALSE()),0)</f>
        <v>30967.266800476886</v>
      </c>
      <c r="S288" s="34">
        <f t="shared" si="27"/>
        <v>299270.60516503779</v>
      </c>
      <c r="T288" s="35">
        <f>IFERROR(VLOOKUP($B288,'WSW2025'!$R$13:$W$334,6,FALSE()),0)</f>
        <v>0</v>
      </c>
      <c r="U288" s="35">
        <f>IFERROR(VLOOKUP(B288,'BESCHUT WERK 2025'!$K$13:$P$354,6,FALSE()),0)</f>
        <v>266112.68898255285</v>
      </c>
      <c r="V288" s="35">
        <f>IFERROR(VLOOKUP(B288,'SOCIALE INFRASTRUCTUUR 2025'!$K$13:$P$354,6,FALSE()),0)</f>
        <v>33157.916182484943</v>
      </c>
      <c r="X288" s="34">
        <f t="shared" si="28"/>
        <v>317834.1486175537</v>
      </c>
      <c r="Y288" s="35">
        <f>IFERROR(VLOOKUP($B288,'WSW2025'!$R$13:$X$334,7,FALSE()),0)</f>
        <v>0</v>
      </c>
      <c r="Z288" s="35">
        <f>IFERROR(VLOOKUP(B288,'BESCHUT WERK 2025'!$K$13:$Q$354,7,FALSE()),0)</f>
        <v>282481.55365505576</v>
      </c>
      <c r="AA288" s="35">
        <f>IFERROR(VLOOKUP(B288,'SOCIALE INFRASTRUCTUUR 2025'!$K$13:$Q$354,7,FALSE()),0)</f>
        <v>35352.594962497926</v>
      </c>
      <c r="AC288" s="34">
        <f t="shared" si="29"/>
        <v>339080.56217846583</v>
      </c>
      <c r="AD288" s="35">
        <f>IFERROR(VLOOKUP($B288,'WSW2025'!$R$13:$Y$334,8,FALSE()),0)</f>
        <v>0</v>
      </c>
      <c r="AE288" s="35">
        <f>IFERROR(VLOOKUP(B288,'BESCHUT WERK 2025'!$K$13:$R$354,8,FALSE()),0)</f>
        <v>301342.56359705538</v>
      </c>
      <c r="AF288" s="35">
        <f>IFERROR(VLOOKUP(B288,'SOCIALE INFRASTRUCTUUR 2025'!$K$13:$R$354,8,FALSE()),0)</f>
        <v>37737.998581410437</v>
      </c>
    </row>
    <row r="289" spans="2:32">
      <c r="B289" s="32">
        <v>737</v>
      </c>
      <c r="C289" s="33" t="s">
        <v>300</v>
      </c>
      <c r="D289" s="34">
        <f t="shared" si="24"/>
        <v>4027631.4862767234</v>
      </c>
      <c r="E289" s="35">
        <f>IFERROR(VLOOKUP($B289,'WSW2025'!$R$13:$T$334,3,FALSE()),0)</f>
        <v>3832338.8215661021</v>
      </c>
      <c r="F289" s="35">
        <f>IFERROR(VLOOKUP(B289,'BESCHUT WERK 2025'!$K$13:$M$354,3,FALSE()),0)</f>
        <v>160780.19168646011</v>
      </c>
      <c r="G289" s="35">
        <f>IFERROR(VLOOKUP(B289,'SOCIALE INFRASTRUCTUUR 2025'!$K$13:$M$354,3,FALSE()),0)</f>
        <v>34512.4730241613</v>
      </c>
      <c r="H289" s="31"/>
      <c r="I289" s="34">
        <f t="shared" si="25"/>
        <v>3947056.0366517417</v>
      </c>
      <c r="J289" s="35">
        <f>IFERROR(VLOOKUP($B289,'WSW2025'!$R$13:$U$334,4,FALSE()),0)</f>
        <v>3736808.4892033925</v>
      </c>
      <c r="K289" s="35">
        <f>IFERROR(VLOOKUP(B289,'BESCHUT WERK 2025'!$K$13:$N$354,4,FALSE()),0)</f>
        <v>172899.12525194976</v>
      </c>
      <c r="L289" s="35">
        <f>IFERROR(VLOOKUP(B289,'SOCIALE INFRASTRUCTUUR 2025'!$K$13:$N$354,4,FALSE()),0)</f>
        <v>37348.422196399195</v>
      </c>
      <c r="N289" s="34">
        <f t="shared" si="26"/>
        <v>3927391.6940740873</v>
      </c>
      <c r="O289" s="35">
        <f>IFERROR(VLOOKUP($B289,'WSW2025'!$R$13:$V$334,5,FALSE()),0)</f>
        <v>3702190.0074397917</v>
      </c>
      <c r="P289" s="35">
        <f>IFERROR(VLOOKUP(B289,'BESCHUT WERK 2025'!$K$13:$O$354,5,FALSE()),0)</f>
        <v>185013.82915727221</v>
      </c>
      <c r="Q289" s="35">
        <f>IFERROR(VLOOKUP(B289,'SOCIALE INFRASTRUCTUUR 2025'!$K$13:$O$354,5,FALSE()),0)</f>
        <v>40187.857477023375</v>
      </c>
      <c r="S289" s="34">
        <f t="shared" si="27"/>
        <v>3604057.9696259885</v>
      </c>
      <c r="T289" s="35">
        <f>IFERROR(VLOOKUP($B289,'WSW2025'!$R$13:$W$334,6,FALSE()),0)</f>
        <v>3364034.6807339098</v>
      </c>
      <c r="U289" s="35">
        <f>IFERROR(VLOOKUP(B289,'BESCHUT WERK 2025'!$K$13:$P$354,6,FALSE()),0)</f>
        <v>196992.51002604456</v>
      </c>
      <c r="V289" s="35">
        <f>IFERROR(VLOOKUP(B289,'SOCIALE INFRASTRUCTUUR 2025'!$K$13:$P$354,6,FALSE()),0)</f>
        <v>43030.778866033834</v>
      </c>
      <c r="X289" s="34">
        <f t="shared" si="28"/>
        <v>3518939.9930340224</v>
      </c>
      <c r="Y289" s="35">
        <f>IFERROR(VLOOKUP($B289,'WSW2025'!$R$13:$X$334,7,FALSE()),0)</f>
        <v>3263951.3420795393</v>
      </c>
      <c r="Z289" s="35">
        <f>IFERROR(VLOOKUP(B289,'BESCHUT WERK 2025'!$K$13:$Q$354,7,FALSE()),0)</f>
        <v>209109.72153685949</v>
      </c>
      <c r="AA289" s="35">
        <f>IFERROR(VLOOKUP(B289,'SOCIALE INFRASTRUCTUUR 2025'!$K$13:$Q$354,7,FALSE()),0)</f>
        <v>45878.929417623709</v>
      </c>
      <c r="AC289" s="34">
        <f t="shared" si="29"/>
        <v>3328812.7430207045</v>
      </c>
      <c r="AD289" s="35">
        <f>IFERROR(VLOOKUP($B289,'WSW2025'!$R$13:$Y$334,8,FALSE()),0)</f>
        <v>3056766.3814985044</v>
      </c>
      <c r="AE289" s="35">
        <f>IFERROR(VLOOKUP(B289,'BESCHUT WERK 2025'!$K$13:$R$354,8,FALSE()),0)</f>
        <v>223071.76785756068</v>
      </c>
      <c r="AF289" s="35">
        <f>IFERROR(VLOOKUP(B289,'SOCIALE INFRASTRUCTUUR 2025'!$K$13:$R$354,8,FALSE()),0)</f>
        <v>48974.593664639389</v>
      </c>
    </row>
    <row r="290" spans="2:32">
      <c r="B290" s="32">
        <v>450</v>
      </c>
      <c r="C290" s="33" t="s">
        <v>301</v>
      </c>
      <c r="D290" s="34">
        <f t="shared" si="24"/>
        <v>942163.69881414401</v>
      </c>
      <c r="E290" s="35">
        <f>IFERROR(VLOOKUP($B290,'WSW2025'!$R$13:$T$334,3,FALSE()),0)</f>
        <v>852576.2257256041</v>
      </c>
      <c r="F290" s="35">
        <f>IFERROR(VLOOKUP(B290,'BESCHUT WERK 2025'!$K$13:$M$354,3,FALSE()),0)</f>
        <v>78979.74328457698</v>
      </c>
      <c r="G290" s="35">
        <f>IFERROR(VLOOKUP(B290,'SOCIALE INFRASTRUCTUUR 2025'!$K$13:$M$354,3,FALSE()),0)</f>
        <v>10607.729803962995</v>
      </c>
      <c r="H290" s="31"/>
      <c r="I290" s="34">
        <f t="shared" si="25"/>
        <v>928361.57990881882</v>
      </c>
      <c r="J290" s="35">
        <f>IFERROR(VLOOKUP($B290,'WSW2025'!$R$13:$U$334,4,FALSE()),0)</f>
        <v>831949.29109903332</v>
      </c>
      <c r="K290" s="35">
        <f>IFERROR(VLOOKUP(B290,'BESCHUT WERK 2025'!$K$13:$N$354,4,FALSE()),0)</f>
        <v>84932.903632537229</v>
      </c>
      <c r="L290" s="35">
        <f>IFERROR(VLOOKUP(B290,'SOCIALE INFRASTRUCTUUR 2025'!$K$13:$N$354,4,FALSE()),0)</f>
        <v>11479.385177248238</v>
      </c>
      <c r="N290" s="34">
        <f t="shared" si="26"/>
        <v>941516.87654707069</v>
      </c>
      <c r="O290" s="35">
        <f>IFERROR(VLOOKUP($B290,'WSW2025'!$R$13:$V$334,5,FALSE()),0)</f>
        <v>838280.77825598256</v>
      </c>
      <c r="P290" s="35">
        <f>IFERROR(VLOOKUP(B290,'BESCHUT WERK 2025'!$K$13:$O$354,5,FALSE()),0)</f>
        <v>90883.986252695642</v>
      </c>
      <c r="Q290" s="35">
        <f>IFERROR(VLOOKUP(B290,'SOCIALE INFRASTRUCTUUR 2025'!$K$13:$O$354,5,FALSE()),0)</f>
        <v>12352.112038392466</v>
      </c>
      <c r="S290" s="34">
        <f t="shared" si="27"/>
        <v>881900.20135201188</v>
      </c>
      <c r="T290" s="35">
        <f>IFERROR(VLOOKUP($B290,'WSW2025'!$R$13:$W$334,6,FALSE()),0)</f>
        <v>771906.04042550619</v>
      </c>
      <c r="U290" s="35">
        <f>IFERROR(VLOOKUP(B290,'BESCHUT WERK 2025'!$K$13:$P$354,6,FALSE()),0)</f>
        <v>96768.250539110013</v>
      </c>
      <c r="V290" s="35">
        <f>IFERROR(VLOOKUP(B290,'SOCIALE INFRASTRUCTUUR 2025'!$K$13:$P$354,6,FALSE()),0)</f>
        <v>13225.910387395681</v>
      </c>
      <c r="X290" s="34">
        <f t="shared" si="28"/>
        <v>855040.17443786818</v>
      </c>
      <c r="Y290" s="35">
        <f>IFERROR(VLOOKUP($B290,'WSW2025'!$R$13:$X$334,7,FALSE()),0)</f>
        <v>738218.29350420565</v>
      </c>
      <c r="Z290" s="35">
        <f>IFERROR(VLOOKUP(B290,'BESCHUT WERK 2025'!$K$13:$Q$354,7,FALSE()),0)</f>
        <v>102720.56496547513</v>
      </c>
      <c r="AA290" s="35">
        <f>IFERROR(VLOOKUP(B290,'SOCIALE INFRASTRUCTUUR 2025'!$K$13:$Q$354,7,FALSE()),0)</f>
        <v>14101.315968187373</v>
      </c>
      <c r="AC290" s="34">
        <f t="shared" si="29"/>
        <v>842457.09695432556</v>
      </c>
      <c r="AD290" s="35">
        <f>IFERROR(VLOOKUP($B290,'WSW2025'!$R$13:$Y$334,8,FALSE()),0)</f>
        <v>717825.18573206547</v>
      </c>
      <c r="AE290" s="35">
        <f>IFERROR(VLOOKUP(B290,'BESCHUT WERK 2025'!$K$13:$R$354,8,FALSE()),0)</f>
        <v>109579.11403529295</v>
      </c>
      <c r="AF290" s="35">
        <f>IFERROR(VLOOKUP(B290,'SOCIALE INFRASTRUCTUUR 2025'!$K$13:$R$354,8,FALSE()),0)</f>
        <v>15052.797186967086</v>
      </c>
    </row>
    <row r="291" spans="2:32">
      <c r="B291" s="32">
        <v>451</v>
      </c>
      <c r="C291" s="33" t="s">
        <v>302</v>
      </c>
      <c r="D291" s="34">
        <f t="shared" si="24"/>
        <v>1369383.1877688542</v>
      </c>
      <c r="E291" s="35">
        <f>IFERROR(VLOOKUP($B291,'WSW2025'!$R$13:$T$334,3,FALSE()),0)</f>
        <v>1188116.5765600065</v>
      </c>
      <c r="F291" s="35">
        <f>IFERROR(VLOOKUP(B291,'BESCHUT WERK 2025'!$K$13:$M$354,3,FALSE()),0)</f>
        <v>157959.48656915428</v>
      </c>
      <c r="G291" s="35">
        <f>IFERROR(VLOOKUP(B291,'SOCIALE INFRASTRUCTUUR 2025'!$K$13:$M$354,3,FALSE()),0)</f>
        <v>23307.124639693346</v>
      </c>
      <c r="H291" s="31"/>
      <c r="I291" s="34">
        <f t="shared" si="25"/>
        <v>1333023.2101829087</v>
      </c>
      <c r="J291" s="35">
        <f>IFERROR(VLOOKUP($B291,'WSW2025'!$R$13:$U$334,4,FALSE()),0)</f>
        <v>1137935.0918241623</v>
      </c>
      <c r="K291" s="35">
        <f>IFERROR(VLOOKUP(B291,'BESCHUT WERK 2025'!$K$13:$N$354,4,FALSE()),0)</f>
        <v>169865.80726507414</v>
      </c>
      <c r="L291" s="35">
        <f>IFERROR(VLOOKUP(B291,'SOCIALE INFRASTRUCTUUR 2025'!$K$13:$N$354,4,FALSE()),0)</f>
        <v>25222.311093672186</v>
      </c>
      <c r="N291" s="34">
        <f t="shared" si="26"/>
        <v>1319505.7492502213</v>
      </c>
      <c r="O291" s="35">
        <f>IFERROR(VLOOKUP($B291,'WSW2025'!$R$13:$V$334,5,FALSE()),0)</f>
        <v>1110597.9249421642</v>
      </c>
      <c r="P291" s="35">
        <f>IFERROR(VLOOKUP(B291,'BESCHUT WERK 2025'!$K$13:$O$354,5,FALSE()),0)</f>
        <v>181767.97250539192</v>
      </c>
      <c r="Q291" s="35">
        <f>IFERROR(VLOOKUP(B291,'SOCIALE INFRASTRUCTUUR 2025'!$K$13:$O$354,5,FALSE()),0)</f>
        <v>27139.85180266514</v>
      </c>
      <c r="S291" s="34">
        <f t="shared" si="27"/>
        <v>1303818.6843014916</v>
      </c>
      <c r="T291" s="35">
        <f>IFERROR(VLOOKUP($B291,'WSW2025'!$R$13:$W$334,6,FALSE()),0)</f>
        <v>1081222.4364565986</v>
      </c>
      <c r="U291" s="35">
        <f>IFERROR(VLOOKUP(B291,'BESCHUT WERK 2025'!$K$13:$P$354,6,FALSE()),0)</f>
        <v>193536.50107822072</v>
      </c>
      <c r="V291" s="35">
        <f>IFERROR(VLOOKUP(B291,'SOCIALE INFRASTRUCTUUR 2025'!$K$13:$P$354,6,FALSE()),0)</f>
        <v>29059.746766672204</v>
      </c>
      <c r="X291" s="34">
        <f t="shared" si="28"/>
        <v>1285489.0726212023</v>
      </c>
      <c r="Y291" s="35">
        <f>IFERROR(VLOOKUP($B291,'WSW2025'!$R$13:$X$334,7,FALSE()),0)</f>
        <v>1049064.769577051</v>
      </c>
      <c r="Z291" s="35">
        <f>IFERROR(VLOOKUP(B291,'BESCHUT WERK 2025'!$K$13:$Q$354,7,FALSE()),0)</f>
        <v>205441.12993095099</v>
      </c>
      <c r="AA291" s="35">
        <f>IFERROR(VLOOKUP(B291,'SOCIALE INFRASTRUCTUUR 2025'!$K$13:$Q$354,7,FALSE()),0)</f>
        <v>30983.173113200432</v>
      </c>
      <c r="AC291" s="34">
        <f t="shared" si="29"/>
        <v>1207683.120671029</v>
      </c>
      <c r="AD291" s="35">
        <f>IFERROR(VLOOKUP($B291,'WSW2025'!$R$13:$Y$334,8,FALSE()),0)</f>
        <v>955451.1410347122</v>
      </c>
      <c r="AE291" s="35">
        <f>IFERROR(VLOOKUP(B291,'BESCHUT WERK 2025'!$K$13:$R$354,8,FALSE()),0)</f>
        <v>219158.22807058628</v>
      </c>
      <c r="AF291" s="35">
        <f>IFERROR(VLOOKUP(B291,'SOCIALE INFRASTRUCTUUR 2025'!$K$13:$R$354,8,FALSE()),0)</f>
        <v>33073.751565730505</v>
      </c>
    </row>
    <row r="292" spans="2:32">
      <c r="B292" s="32">
        <v>184</v>
      </c>
      <c r="C292" s="33" t="s">
        <v>303</v>
      </c>
      <c r="D292" s="34">
        <f t="shared" si="24"/>
        <v>1875617.5736550596</v>
      </c>
      <c r="E292" s="35">
        <f>IFERROR(VLOOKUP($B292,'WSW2025'!$R$13:$T$334,3,FALSE()),0)</f>
        <v>1791898.3875310158</v>
      </c>
      <c r="F292" s="35">
        <f>IFERROR(VLOOKUP(B292,'BESCHUT WERK 2025'!$K$13:$M$354,3,FALSE()),0)</f>
        <v>62055.51258073908</v>
      </c>
      <c r="G292" s="35">
        <f>IFERROR(VLOOKUP(B292,'SOCIALE INFRASTRUCTUUR 2025'!$K$13:$M$354,3,FALSE()),0)</f>
        <v>21663.673543304711</v>
      </c>
      <c r="H292" s="31"/>
      <c r="I292" s="34">
        <f t="shared" si="25"/>
        <v>1841220.8941735593</v>
      </c>
      <c r="J292" s="35">
        <f>IFERROR(VLOOKUP($B292,'WSW2025'!$R$13:$U$334,4,FALSE()),0)</f>
        <v>1751044.0836636743</v>
      </c>
      <c r="K292" s="35">
        <f>IFERROR(VLOOKUP(B292,'BESCHUT WERK 2025'!$K$13:$N$354,4,FALSE()),0)</f>
        <v>66732.995711279262</v>
      </c>
      <c r="L292" s="35">
        <f>IFERROR(VLOOKUP(B292,'SOCIALE INFRASTRUCTUUR 2025'!$K$13:$N$354,4,FALSE()),0)</f>
        <v>23443.814798605559</v>
      </c>
      <c r="N292" s="34">
        <f t="shared" si="26"/>
        <v>1820991.3827535496</v>
      </c>
      <c r="O292" s="35">
        <f>IFERROR(VLOOKUP($B292,'WSW2025'!$R$13:$V$334,5,FALSE()),0)</f>
        <v>1724356.3921083866</v>
      </c>
      <c r="P292" s="35">
        <f>IFERROR(VLOOKUP(B292,'BESCHUT WERK 2025'!$K$13:$O$354,5,FALSE()),0)</f>
        <v>71408.846341403681</v>
      </c>
      <c r="Q292" s="35">
        <f>IFERROR(VLOOKUP(B292,'SOCIALE INFRASTRUCTUUR 2025'!$K$13:$O$354,5,FALSE()),0)</f>
        <v>25226.144303759265</v>
      </c>
      <c r="S292" s="34">
        <f t="shared" si="27"/>
        <v>1692081.7967585023</v>
      </c>
      <c r="T292" s="35">
        <f>IFERROR(VLOOKUP($B292,'WSW2025'!$R$13:$W$334,6,FALSE()),0)</f>
        <v>1589038.9378475787</v>
      </c>
      <c r="U292" s="35">
        <f>IFERROR(VLOOKUP(B292,'BESCHUT WERK 2025'!$K$13:$P$354,6,FALSE()),0)</f>
        <v>76032.196852157882</v>
      </c>
      <c r="V292" s="35">
        <f>IFERROR(VLOOKUP(B292,'SOCIALE INFRASTRUCTUUR 2025'!$K$13:$P$354,6,FALSE()),0)</f>
        <v>27010.662058765829</v>
      </c>
      <c r="X292" s="34">
        <f t="shared" si="28"/>
        <v>1548856.9257745189</v>
      </c>
      <c r="Y292" s="35">
        <f>IFERROR(VLOOKUP($B292,'WSW2025'!$R$13:$X$334,7,FALSE()),0)</f>
        <v>1439349.4482559511</v>
      </c>
      <c r="Z292" s="35">
        <f>IFERROR(VLOOKUP(B292,'BESCHUT WERK 2025'!$K$13:$Q$354,7,FALSE()),0)</f>
        <v>80709.015330016249</v>
      </c>
      <c r="AA292" s="35">
        <f>IFERROR(VLOOKUP(B292,'SOCIALE INFRASTRUCTUUR 2025'!$K$13:$Q$354,7,FALSE()),0)</f>
        <v>28798.462188551683</v>
      </c>
      <c r="AC292" s="34">
        <f t="shared" si="29"/>
        <v>1477201.1453758928</v>
      </c>
      <c r="AD292" s="35">
        <f>IFERROR(VLOOKUP($B292,'WSW2025'!$R$13:$Y$334,8,FALSE()),0)</f>
        <v>1360361.6420045577</v>
      </c>
      <c r="AE292" s="35">
        <f>IFERROR(VLOOKUP(B292,'BESCHUT WERK 2025'!$K$13:$R$354,8,FALSE()),0)</f>
        <v>86097.875313444529</v>
      </c>
      <c r="AF292" s="35">
        <f>IFERROR(VLOOKUP(B292,'SOCIALE INFRASTRUCTUUR 2025'!$K$13:$R$354,8,FALSE()),0)</f>
        <v>30741.628057890528</v>
      </c>
    </row>
    <row r="293" spans="2:32">
      <c r="B293" s="32">
        <v>344</v>
      </c>
      <c r="C293" s="33" t="s">
        <v>304</v>
      </c>
      <c r="D293" s="34">
        <f t="shared" si="24"/>
        <v>20103873.261753831</v>
      </c>
      <c r="E293" s="35">
        <f>IFERROR(VLOOKUP($B293,'WSW2025'!$R$13:$T$334,3,FALSE()),0)</f>
        <v>17753383.50184387</v>
      </c>
      <c r="F293" s="35">
        <f>IFERROR(VLOOKUP(B293,'BESCHUT WERK 2025'!$K$13:$M$354,3,FALSE()),0)</f>
        <v>2053473.3253989979</v>
      </c>
      <c r="G293" s="35">
        <f>IFERROR(VLOOKUP(B293,'SOCIALE INFRASTRUCTUUR 2025'!$K$13:$M$354,3,FALSE()),0)</f>
        <v>297016.43451096385</v>
      </c>
      <c r="H293" s="31"/>
      <c r="I293" s="34">
        <f t="shared" si="25"/>
        <v>19175679.949784163</v>
      </c>
      <c r="J293" s="35">
        <f>IFERROR(VLOOKUP($B293,'WSW2025'!$R$13:$U$334,4,FALSE()),0)</f>
        <v>16646001.67037525</v>
      </c>
      <c r="K293" s="35">
        <f>IFERROR(VLOOKUP(B293,'BESCHUT WERK 2025'!$K$13:$N$354,4,FALSE()),0)</f>
        <v>2208255.4944459605</v>
      </c>
      <c r="L293" s="35">
        <f>IFERROR(VLOOKUP(B293,'SOCIALE INFRASTRUCTUUR 2025'!$K$13:$N$354,4,FALSE()),0)</f>
        <v>321422.78496295062</v>
      </c>
      <c r="N293" s="34">
        <f t="shared" si="26"/>
        <v>18486996.52506613</v>
      </c>
      <c r="O293" s="35">
        <f>IFERROR(VLOOKUP($B293,'WSW2025'!$R$13:$V$334,5,FALSE()),0)</f>
        <v>15778153.745421067</v>
      </c>
      <c r="P293" s="35">
        <f>IFERROR(VLOOKUP(B293,'BESCHUT WERK 2025'!$K$13:$O$354,5,FALSE()),0)</f>
        <v>2362983.6425700737</v>
      </c>
      <c r="Q293" s="35">
        <f>IFERROR(VLOOKUP(B293,'SOCIALE INFRASTRUCTUUR 2025'!$K$13:$O$354,5,FALSE()),0)</f>
        <v>345859.13707498903</v>
      </c>
      <c r="S293" s="34">
        <f t="shared" si="27"/>
        <v>17613455.952635195</v>
      </c>
      <c r="T293" s="35">
        <f>IFERROR(VLOOKUP($B293,'WSW2025'!$R$13:$W$334,6,FALSE()),0)</f>
        <v>14727155.947771266</v>
      </c>
      <c r="U293" s="35">
        <f>IFERROR(VLOOKUP(B293,'BESCHUT WERK 2025'!$K$13:$P$354,6,FALSE()),0)</f>
        <v>2515974.5140168536</v>
      </c>
      <c r="V293" s="35">
        <f>IFERROR(VLOOKUP(B293,'SOCIALE INFRASTRUCTUUR 2025'!$K$13:$P$354,6,FALSE()),0)</f>
        <v>370325.49084707903</v>
      </c>
      <c r="X293" s="34">
        <f t="shared" si="28"/>
        <v>16789039.566800267</v>
      </c>
      <c r="Y293" s="35">
        <f>IFERROR(VLOOKUP($B293,'WSW2025'!$R$13:$X$334,7,FALSE()),0)</f>
        <v>13723468.030588666</v>
      </c>
      <c r="Z293" s="35">
        <f>IFERROR(VLOOKUP(B293,'BESCHUT WERK 2025'!$K$13:$Q$354,7,FALSE()),0)</f>
        <v>2670734.6891023559</v>
      </c>
      <c r="AA293" s="35">
        <f>IFERROR(VLOOKUP(B293,'SOCIALE INFRASTRUCTUUR 2025'!$K$13:$Q$354,7,FALSE()),0)</f>
        <v>394836.84710924648</v>
      </c>
      <c r="AC293" s="34">
        <f t="shared" si="29"/>
        <v>16157915.326489735</v>
      </c>
      <c r="AD293" s="35">
        <f>IFERROR(VLOOKUP($B293,'WSW2025'!$R$13:$Y$334,8,FALSE()),0)</f>
        <v>12887380.040337041</v>
      </c>
      <c r="AE293" s="35">
        <f>IFERROR(VLOOKUP(B293,'BESCHUT WERK 2025'!$K$13:$R$354,8,FALSE()),0)</f>
        <v>2849056.9649176155</v>
      </c>
      <c r="AF293" s="35">
        <f>IFERROR(VLOOKUP(B293,'SOCIALE INFRASTRUCTUUR 2025'!$K$13:$R$354,8,FALSE()),0)</f>
        <v>421478.32123507839</v>
      </c>
    </row>
    <row r="294" spans="2:32">
      <c r="B294" s="32">
        <v>1581</v>
      </c>
      <c r="C294" s="33" t="s">
        <v>305</v>
      </c>
      <c r="D294" s="34">
        <f t="shared" si="24"/>
        <v>1731140.4414693972</v>
      </c>
      <c r="E294" s="35">
        <f>IFERROR(VLOOKUP($B294,'WSW2025'!$R$13:$T$334,3,FALSE()),0)</f>
        <v>1515057.0084217468</v>
      </c>
      <c r="F294" s="35">
        <f>IFERROR(VLOOKUP(B294,'BESCHUT WERK 2025'!$K$13:$M$354,3,FALSE()),0)</f>
        <v>180525.1275076053</v>
      </c>
      <c r="G294" s="35">
        <f>IFERROR(VLOOKUP(B294,'SOCIALE INFRASTRUCTUUR 2025'!$K$13:$M$354,3,FALSE()),0)</f>
        <v>35558.305540044974</v>
      </c>
      <c r="H294" s="31"/>
      <c r="I294" s="34">
        <f t="shared" si="25"/>
        <v>1708982.6713682823</v>
      </c>
      <c r="J294" s="35">
        <f>IFERROR(VLOOKUP($B294,'WSW2025'!$R$13:$U$334,4,FALSE()),0)</f>
        <v>1476370.1276422085</v>
      </c>
      <c r="K294" s="35">
        <f>IFERROR(VLOOKUP(B294,'BESCHUT WERK 2025'!$K$13:$N$354,4,FALSE()),0)</f>
        <v>194132.35116008672</v>
      </c>
      <c r="L294" s="35">
        <f>IFERROR(VLOOKUP(B294,'SOCIALE INFRASTRUCTUUR 2025'!$K$13:$N$354,4,FALSE()),0)</f>
        <v>38480.192565987047</v>
      </c>
      <c r="N294" s="34">
        <f t="shared" si="26"/>
        <v>1715857.0437591216</v>
      </c>
      <c r="O294" s="35">
        <f>IFERROR(VLOOKUP($B294,'WSW2025'!$R$13:$V$334,5,FALSE()),0)</f>
        <v>1466716.5466987109</v>
      </c>
      <c r="P294" s="35">
        <f>IFERROR(VLOOKUP(B294,'BESCHUT WERK 2025'!$K$13:$O$354,5,FALSE()),0)</f>
        <v>207734.8257204472</v>
      </c>
      <c r="Q294" s="35">
        <f>IFERROR(VLOOKUP(B294,'SOCIALE INFRASTRUCTUUR 2025'!$K$13:$O$354,5,FALSE()),0)</f>
        <v>41405.671339963475</v>
      </c>
      <c r="S294" s="34">
        <f t="shared" si="27"/>
        <v>1685797.4254139801</v>
      </c>
      <c r="T294" s="35">
        <f>IFERROR(VLOOKUP($B294,'WSW2025'!$R$13:$W$334,6,FALSE()),0)</f>
        <v>1420278.110891182</v>
      </c>
      <c r="U294" s="35">
        <f>IFERROR(VLOOKUP(B294,'BESCHUT WERK 2025'!$K$13:$P$354,6,FALSE()),0)</f>
        <v>221184.5726608237</v>
      </c>
      <c r="V294" s="35">
        <f>IFERROR(VLOOKUP(B294,'SOCIALE INFRASTRUCTUUR 2025'!$K$13:$P$354,6,FALSE()),0)</f>
        <v>44334.741861974253</v>
      </c>
      <c r="X294" s="34">
        <f t="shared" si="28"/>
        <v>1583827.9475404741</v>
      </c>
      <c r="Y294" s="35">
        <f>IFERROR(VLOOKUP($B294,'WSW2025'!$R$13:$X$334,7,FALSE()),0)</f>
        <v>1301768.8847562072</v>
      </c>
      <c r="Z294" s="35">
        <f>IFERROR(VLOOKUP(B294,'BESCHUT WERK 2025'!$K$13:$Q$354,7,FALSE()),0)</f>
        <v>234789.86277823025</v>
      </c>
      <c r="AA294" s="35">
        <f>IFERROR(VLOOKUP(B294,'SOCIALE INFRASTRUCTUUR 2025'!$K$13:$Q$354,7,FALSE()),0)</f>
        <v>47269.200006036546</v>
      </c>
      <c r="AC294" s="34">
        <f t="shared" si="29"/>
        <v>1611653.1292407219</v>
      </c>
      <c r="AD294" s="35">
        <f>IFERROR(VLOOKUP($B294,'WSW2025'!$R$13:$Y$334,8,FALSE()),0)</f>
        <v>1310727.9106137988</v>
      </c>
      <c r="AE294" s="35">
        <f>IFERROR(VLOOKUP(B294,'BESCHUT WERK 2025'!$K$13:$R$354,8,FALSE()),0)</f>
        <v>250466.54636638571</v>
      </c>
      <c r="AF294" s="35">
        <f>IFERROR(VLOOKUP(B294,'SOCIALE INFRASTRUCTUUR 2025'!$K$13:$R$354,8,FALSE()),0)</f>
        <v>50458.672260537554</v>
      </c>
    </row>
    <row r="295" spans="2:32">
      <c r="B295" s="32">
        <v>981</v>
      </c>
      <c r="C295" s="33" t="s">
        <v>306</v>
      </c>
      <c r="D295" s="34">
        <f t="shared" si="24"/>
        <v>1738189.1710950839</v>
      </c>
      <c r="E295" s="35">
        <f>IFERROR(VLOOKUP($B295,'WSW2025'!$R$13:$T$334,3,FALSE()),0)</f>
        <v>1674567.6795027135</v>
      </c>
      <c r="F295" s="35">
        <f>IFERROR(VLOOKUP(B295,'BESCHUT WERK 2025'!$K$13:$M$354,3,FALSE()),0)</f>
        <v>50772.692111513708</v>
      </c>
      <c r="G295" s="35">
        <f>IFERROR(VLOOKUP(B295,'SOCIALE INFRASTRUCTUUR 2025'!$K$13:$M$354,3,FALSE()),0)</f>
        <v>12848.799480856585</v>
      </c>
      <c r="H295" s="31"/>
      <c r="I295" s="34">
        <f t="shared" si="25"/>
        <v>1587490.3799320292</v>
      </c>
      <c r="J295" s="35">
        <f>IFERROR(VLOOKUP($B295,'WSW2025'!$R$13:$U$334,4,FALSE()),0)</f>
        <v>1518986.0487704617</v>
      </c>
      <c r="K295" s="35">
        <f>IFERROR(VLOOKUP(B295,'BESCHUT WERK 2025'!$K$13:$N$354,4,FALSE()),0)</f>
        <v>54599.723763773894</v>
      </c>
      <c r="L295" s="35">
        <f>IFERROR(VLOOKUP(B295,'SOCIALE INFRASTRUCTUUR 2025'!$K$13:$N$354,4,FALSE()),0)</f>
        <v>13904.607397793639</v>
      </c>
      <c r="N295" s="34">
        <f t="shared" si="26"/>
        <v>1502873.0038245795</v>
      </c>
      <c r="O295" s="35">
        <f>IFERROR(VLOOKUP($B295,'WSW2025'!$R$13:$V$334,5,FALSE()),0)</f>
        <v>1429485.8709174397</v>
      </c>
      <c r="P295" s="35">
        <f>IFERROR(VLOOKUP(B295,'BESCHUT WERK 2025'!$K$13:$O$354,5,FALSE()),0)</f>
        <v>58425.419733875708</v>
      </c>
      <c r="Q295" s="35">
        <f>IFERROR(VLOOKUP(B295,'SOCIALE INFRASTRUCTUUR 2025'!$K$13:$O$354,5,FALSE()),0)</f>
        <v>14961.713173264114</v>
      </c>
      <c r="S295" s="34">
        <f t="shared" si="27"/>
        <v>1395300.5826370623</v>
      </c>
      <c r="T295" s="35">
        <f>IFERROR(VLOOKUP($B295,'WSW2025'!$R$13:$W$334,6,FALSE()),0)</f>
        <v>1317072.3047689379</v>
      </c>
      <c r="U295" s="35">
        <f>IFERROR(VLOOKUP(B295,'BESCHUT WERK 2025'!$K$13:$P$354,6,FALSE()),0)</f>
        <v>62208.161060856393</v>
      </c>
      <c r="V295" s="35">
        <f>IFERROR(VLOOKUP(B295,'SOCIALE INFRASTRUCTUUR 2025'!$K$13:$P$354,6,FALSE()),0)</f>
        <v>16020.116807268007</v>
      </c>
      <c r="X295" s="34">
        <f t="shared" si="28"/>
        <v>1328071.1056407779</v>
      </c>
      <c r="Y295" s="35">
        <f>IFERROR(VLOOKUP($B295,'WSW2025'!$R$13:$X$334,7,FALSE()),0)</f>
        <v>1244955.9895053289</v>
      </c>
      <c r="Z295" s="35">
        <f>IFERROR(VLOOKUP(B295,'BESCHUT WERK 2025'!$K$13:$Q$354,7,FALSE()),0)</f>
        <v>66034.648906376824</v>
      </c>
      <c r="AA295" s="35">
        <f>IFERROR(VLOOKUP(B295,'SOCIALE INFRASTRUCTUUR 2025'!$K$13:$Q$354,7,FALSE()),0)</f>
        <v>17080.46722907203</v>
      </c>
      <c r="AC295" s="34">
        <f t="shared" si="29"/>
        <v>1263496.0421571329</v>
      </c>
      <c r="AD295" s="35">
        <f>IFERROR(VLOOKUP($B295,'WSW2025'!$R$13:$Y$334,8,FALSE()),0)</f>
        <v>1174819.3603848387</v>
      </c>
      <c r="AE295" s="35">
        <f>IFERROR(VLOOKUP(B295,'BESCHUT WERK 2025'!$K$13:$R$354,8,FALSE()),0)</f>
        <v>70443.716165545397</v>
      </c>
      <c r="AF295" s="35">
        <f>IFERROR(VLOOKUP(B295,'SOCIALE INFRASTRUCTUUR 2025'!$K$13:$R$354,8,FALSE()),0)</f>
        <v>18232.965606748865</v>
      </c>
    </row>
    <row r="296" spans="2:32">
      <c r="B296" s="32">
        <v>994</v>
      </c>
      <c r="C296" s="33" t="s">
        <v>307</v>
      </c>
      <c r="D296" s="34">
        <f t="shared" si="24"/>
        <v>1590485.5699089856</v>
      </c>
      <c r="E296" s="35">
        <f>IFERROR(VLOOKUP($B296,'WSW2025'!$R$13:$T$334,3,FALSE()),0)</f>
        <v>1472971.8717975426</v>
      </c>
      <c r="F296" s="35">
        <f>IFERROR(VLOOKUP(B296,'BESCHUT WERK 2025'!$K$13:$M$354,3,FALSE()),0)</f>
        <v>104366.08934033399</v>
      </c>
      <c r="G296" s="35">
        <f>IFERROR(VLOOKUP(B296,'SOCIALE INFRASTRUCTUUR 2025'!$K$13:$M$354,3,FALSE()),0)</f>
        <v>13147.608771109066</v>
      </c>
      <c r="H296" s="31"/>
      <c r="I296" s="34">
        <f t="shared" si="25"/>
        <v>1518656.1463044342</v>
      </c>
      <c r="J296" s="35">
        <f>IFERROR(VLOOKUP($B296,'WSW2025'!$R$13:$U$334,4,FALSE()),0)</f>
        <v>1392195.4104294768</v>
      </c>
      <c r="K296" s="35">
        <f>IFERROR(VLOOKUP(B296,'BESCHUT WERK 2025'!$K$13:$N$354,4,FALSE()),0)</f>
        <v>112232.76551442432</v>
      </c>
      <c r="L296" s="35">
        <f>IFERROR(VLOOKUP(B296,'SOCIALE INFRASTRUCTUUR 2025'!$K$13:$N$354,4,FALSE()),0)</f>
        <v>14227.970360533029</v>
      </c>
      <c r="N296" s="34">
        <f t="shared" si="26"/>
        <v>1475732.2540382103</v>
      </c>
      <c r="O296" s="35">
        <f>IFERROR(VLOOKUP($B296,'WSW2025'!$R$13:$V$334,5,FALSE()),0)</f>
        <v>1340325.8979273296</v>
      </c>
      <c r="P296" s="35">
        <f>IFERROR(VLOOKUP(B296,'BESCHUT WERK 2025'!$K$13:$O$354,5,FALSE()),0)</f>
        <v>120096.69611963349</v>
      </c>
      <c r="Q296" s="35">
        <f>IFERROR(VLOOKUP(B296,'SOCIALE INFRASTRUCTUUR 2025'!$K$13:$O$354,5,FALSE()),0)</f>
        <v>15309.659991247001</v>
      </c>
      <c r="S296" s="34">
        <f t="shared" si="27"/>
        <v>1218249.3291789966</v>
      </c>
      <c r="T296" s="35">
        <f>IFERROR(VLOOKUP($B296,'WSW2025'!$R$13:$W$334,6,FALSE()),0)</f>
        <v>1073984.3204462074</v>
      </c>
      <c r="U296" s="35">
        <f>IFERROR(VLOOKUP(B296,'BESCHUT WERK 2025'!$K$13:$P$354,6,FALSE()),0)</f>
        <v>127872.33106953821</v>
      </c>
      <c r="V296" s="35">
        <f>IFERROR(VLOOKUP(B296,'SOCIALE INFRASTRUCTUUR 2025'!$K$13:$P$354,6,FALSE()),0)</f>
        <v>16392.677663250986</v>
      </c>
      <c r="X296" s="34">
        <f t="shared" si="28"/>
        <v>1138438.8939519711</v>
      </c>
      <c r="Y296" s="35">
        <f>IFERROR(VLOOKUP($B296,'WSW2025'!$R$13:$X$334,7,FALSE()),0)</f>
        <v>985223.31713611749</v>
      </c>
      <c r="Z296" s="35">
        <f>IFERROR(VLOOKUP(B296,'BESCHUT WERK 2025'!$K$13:$Q$354,7,FALSE()),0)</f>
        <v>135737.88941866363</v>
      </c>
      <c r="AA296" s="35">
        <f>IFERROR(VLOOKUP(B296,'SOCIALE INFRASTRUCTUUR 2025'!$K$13:$Q$354,7,FALSE()),0)</f>
        <v>17477.687397189988</v>
      </c>
      <c r="AC296" s="34">
        <f t="shared" si="29"/>
        <v>1097602.1138532637</v>
      </c>
      <c r="AD296" s="35">
        <f>IFERROR(VLOOKUP($B296,'WSW2025'!$R$13:$Y$334,8,FALSE()),0)</f>
        <v>934144.15367247793</v>
      </c>
      <c r="AE296" s="35">
        <f>IFERROR(VLOOKUP(B296,'BESCHUT WERK 2025'!$K$13:$R$354,8,FALSE()),0)</f>
        <v>144800.97211806584</v>
      </c>
      <c r="AF296" s="35">
        <f>IFERROR(VLOOKUP(B296,'SOCIALE INFRASTRUCTUUR 2025'!$K$13:$R$354,8,FALSE()),0)</f>
        <v>18656.988062719771</v>
      </c>
    </row>
    <row r="297" spans="2:32">
      <c r="B297" s="32">
        <v>858</v>
      </c>
      <c r="C297" s="33" t="s">
        <v>308</v>
      </c>
      <c r="D297" s="34">
        <f t="shared" si="24"/>
        <v>3998333.7088675178</v>
      </c>
      <c r="E297" s="35">
        <f>IFERROR(VLOOKUP($B297,'WSW2025'!$R$13:$T$334,3,FALSE()),0)</f>
        <v>3798744.2757284194</v>
      </c>
      <c r="F297" s="35">
        <f>IFERROR(VLOOKUP(B297,'BESCHUT WERK 2025'!$K$13:$M$354,3,FALSE()),0)</f>
        <v>166421.60192107322</v>
      </c>
      <c r="G297" s="35">
        <f>IFERROR(VLOOKUP(B297,'SOCIALE INFRASTRUCTUUR 2025'!$K$13:$M$354,3,FALSE()),0)</f>
        <v>33167.831218025145</v>
      </c>
      <c r="H297" s="31"/>
      <c r="I297" s="34">
        <f t="shared" si="25"/>
        <v>3963363.5676847692</v>
      </c>
      <c r="J297" s="35">
        <f>IFERROR(VLOOKUP($B297,'WSW2025'!$R$13:$U$334,4,FALSE()),0)</f>
        <v>3748504.5175949931</v>
      </c>
      <c r="K297" s="35">
        <f>IFERROR(VLOOKUP(B297,'BESCHUT WERK 2025'!$K$13:$N$354,4,FALSE()),0)</f>
        <v>178965.76122570405</v>
      </c>
      <c r="L297" s="35">
        <f>IFERROR(VLOOKUP(B297,'SOCIALE INFRASTRUCTUUR 2025'!$K$13:$N$354,4,FALSE()),0)</f>
        <v>35893.288864071961</v>
      </c>
      <c r="N297" s="34">
        <f t="shared" si="26"/>
        <v>3801342.6162166572</v>
      </c>
      <c r="O297" s="35">
        <f>IFERROR(VLOOKUP($B297,'WSW2025'!$R$13:$V$334,5,FALSE()),0)</f>
        <v>3571214.9769595191</v>
      </c>
      <c r="P297" s="35">
        <f>IFERROR(VLOOKUP(B297,'BESCHUT WERK 2025'!$K$13:$O$354,5,FALSE()),0)</f>
        <v>191505.54246103766</v>
      </c>
      <c r="Q297" s="35">
        <f>IFERROR(VLOOKUP(B297,'SOCIALE INFRASTRUCTUUR 2025'!$K$13:$O$354,5,FALSE()),0)</f>
        <v>38622.096796100392</v>
      </c>
      <c r="S297" s="34">
        <f t="shared" si="27"/>
        <v>3595599.725116102</v>
      </c>
      <c r="T297" s="35">
        <f>IFERROR(VLOOKUP($B297,'WSW2025'!$R$13:$W$334,6,FALSE()),0)</f>
        <v>3350340.9421802941</v>
      </c>
      <c r="U297" s="35">
        <f>IFERROR(VLOOKUP(B297,'BESCHUT WERK 2025'!$K$13:$P$354,6,FALSE()),0)</f>
        <v>203904.52792169747</v>
      </c>
      <c r="V297" s="35">
        <f>IFERROR(VLOOKUP(B297,'SOCIALE INFRASTRUCTUUR 2025'!$K$13:$P$354,6,FALSE()),0)</f>
        <v>41354.255014110444</v>
      </c>
      <c r="X297" s="34">
        <f t="shared" si="28"/>
        <v>3561015.0774470554</v>
      </c>
      <c r="Y297" s="35">
        <f>IFERROR(VLOOKUP($B297,'WSW2025'!$R$13:$X$334,7,FALSE()),0)</f>
        <v>3300476.7340372824</v>
      </c>
      <c r="Z297" s="35">
        <f>IFERROR(VLOOKUP(B297,'BESCHUT WERK 2025'!$K$13:$Q$354,7,FALSE()),0)</f>
        <v>216446.90474868024</v>
      </c>
      <c r="AA297" s="35">
        <f>IFERROR(VLOOKUP(B297,'SOCIALE INFRASTRUCTUUR 2025'!$K$13:$Q$354,7,FALSE()),0)</f>
        <v>44091.438661092921</v>
      </c>
      <c r="AC297" s="34">
        <f t="shared" si="29"/>
        <v>3502889.6466018818</v>
      </c>
      <c r="AD297" s="35">
        <f>IFERROR(VLOOKUP($B297,'WSW2025'!$R$13:$Y$334,8,FALSE()),0)</f>
        <v>3224924.3065575999</v>
      </c>
      <c r="AE297" s="35">
        <f>IFERROR(VLOOKUP(B297,'BESCHUT WERK 2025'!$K$13:$R$354,8,FALSE()),0)</f>
        <v>230898.84743151156</v>
      </c>
      <c r="AF297" s="35">
        <f>IFERROR(VLOOKUP(B297,'SOCIALE INFRASTRUCTUUR 2025'!$K$13:$R$354,8,FALSE()),0)</f>
        <v>47066.492612770329</v>
      </c>
    </row>
    <row r="298" spans="2:32">
      <c r="B298" s="32">
        <v>47</v>
      </c>
      <c r="C298" s="33" t="s">
        <v>309</v>
      </c>
      <c r="D298" s="34">
        <f t="shared" si="24"/>
        <v>10461275.609588059</v>
      </c>
      <c r="E298" s="35">
        <f>IFERROR(VLOOKUP($B298,'WSW2025'!$R$13:$T$334,3,FALSE()),0)</f>
        <v>9940430.1418906804</v>
      </c>
      <c r="F298" s="35">
        <f>IFERROR(VLOOKUP(B298,'BESCHUT WERK 2025'!$K$13:$M$354,3,FALSE()),0)</f>
        <v>465416.34435554378</v>
      </c>
      <c r="G298" s="35">
        <f>IFERROR(VLOOKUP(B298,'SOCIALE INFRASTRUCTUUR 2025'!$K$13:$M$354,3,FALSE()),0)</f>
        <v>55429.123341834813</v>
      </c>
      <c r="H298" s="31"/>
      <c r="I298" s="34">
        <f t="shared" si="25"/>
        <v>10195294.650629276</v>
      </c>
      <c r="J298" s="35">
        <f>IFERROR(VLOOKUP($B298,'WSW2025'!$R$13:$U$334,4,FALSE()),0)</f>
        <v>9634813.3532065246</v>
      </c>
      <c r="K298" s="35">
        <f>IFERROR(VLOOKUP(B298,'BESCHUT WERK 2025'!$K$13:$N$354,4,FALSE()),0)</f>
        <v>500497.46783459559</v>
      </c>
      <c r="L298" s="35">
        <f>IFERROR(VLOOKUP(B298,'SOCIALE INFRASTRUCTUUR 2025'!$K$13:$N$354,4,FALSE()),0)</f>
        <v>59983.829588156288</v>
      </c>
      <c r="N298" s="34">
        <f t="shared" si="26"/>
        <v>10068552.340041308</v>
      </c>
      <c r="O298" s="35">
        <f>IFERROR(VLOOKUP($B298,'WSW2025'!$R$13:$V$334,5,FALSE()),0)</f>
        <v>9468441.8577449545</v>
      </c>
      <c r="P298" s="35">
        <f>IFERROR(VLOOKUP(B298,'BESCHUT WERK 2025'!$K$13:$O$354,5,FALSE()),0)</f>
        <v>535566.34756052843</v>
      </c>
      <c r="Q298" s="35">
        <f>IFERROR(VLOOKUP(B298,'SOCIALE INFRASTRUCTUUR 2025'!$K$13:$O$354,5,FALSE()),0)</f>
        <v>64544.134735825428</v>
      </c>
      <c r="S298" s="34">
        <f t="shared" si="27"/>
        <v>9881173.6811864786</v>
      </c>
      <c r="T298" s="35">
        <f>IFERROR(VLOOKUP($B298,'WSW2025'!$R$13:$W$334,6,FALSE()),0)</f>
        <v>9241822.1660104524</v>
      </c>
      <c r="U298" s="35">
        <f>IFERROR(VLOOKUP(B298,'BESCHUT WERK 2025'!$K$13:$P$354,6,FALSE()),0)</f>
        <v>570241.47639118368</v>
      </c>
      <c r="V298" s="35">
        <f>IFERROR(VLOOKUP(B298,'SOCIALE INFRASTRUCTUUR 2025'!$K$13:$P$354,6,FALSE()),0)</f>
        <v>69110.038784842225</v>
      </c>
      <c r="X298" s="34">
        <f t="shared" si="28"/>
        <v>9637836.9257112574</v>
      </c>
      <c r="Y298" s="35">
        <f>IFERROR(VLOOKUP($B298,'WSW2025'!$R$13:$X$334,7,FALSE()),0)</f>
        <v>8958834.9695502557</v>
      </c>
      <c r="Z298" s="35">
        <f>IFERROR(VLOOKUP(B298,'BESCHUT WERK 2025'!$K$13:$Q$354,7,FALSE()),0)</f>
        <v>605317.6149751218</v>
      </c>
      <c r="AA298" s="35">
        <f>IFERROR(VLOOKUP(B298,'SOCIALE INFRASTRUCTUUR 2025'!$K$13:$Q$354,7,FALSE()),0)</f>
        <v>73684.341185880505</v>
      </c>
      <c r="AC298" s="34">
        <f t="shared" si="29"/>
        <v>9359901.5168227386</v>
      </c>
      <c r="AD298" s="35">
        <f>IFERROR(VLOOKUP($B298,'WSW2025'!$R$13:$Y$334,8,FALSE()),0)</f>
        <v>8635511.2863893025</v>
      </c>
      <c r="AE298" s="35">
        <f>IFERROR(VLOOKUP(B298,'BESCHUT WERK 2025'!$K$13:$R$354,8,FALSE()),0)</f>
        <v>645734.0648508335</v>
      </c>
      <c r="AF298" s="35">
        <f>IFERROR(VLOOKUP(B298,'SOCIALE INFRASTRUCTUUR 2025'!$K$13:$R$354,8,FALSE()),0)</f>
        <v>78656.165582602669</v>
      </c>
    </row>
    <row r="299" spans="2:32">
      <c r="B299" s="32">
        <v>345</v>
      </c>
      <c r="C299" s="33" t="s">
        <v>310</v>
      </c>
      <c r="D299" s="34">
        <f t="shared" si="24"/>
        <v>8204874.3056433732</v>
      </c>
      <c r="E299" s="35">
        <f>IFERROR(VLOOKUP($B299,'WSW2025'!$R$13:$T$334,3,FALSE()),0)</f>
        <v>7628928.9506502096</v>
      </c>
      <c r="F299" s="35">
        <f>IFERROR(VLOOKUP(B299,'BESCHUT WERK 2025'!$K$13:$M$354,3,FALSE()),0)</f>
        <v>493623.39552860655</v>
      </c>
      <c r="G299" s="35">
        <f>IFERROR(VLOOKUP(B299,'SOCIALE INFRASTRUCTUUR 2025'!$K$13:$M$354,3,FALSE()),0)</f>
        <v>82321.959464557905</v>
      </c>
      <c r="H299" s="31"/>
      <c r="I299" s="34">
        <f t="shared" si="25"/>
        <v>7887516.6348563358</v>
      </c>
      <c r="J299" s="35">
        <f>IFERROR(VLOOKUP($B299,'WSW2025'!$R$13:$U$334,4,FALSE()),0)</f>
        <v>7267599.4909182768</v>
      </c>
      <c r="K299" s="35">
        <f>IFERROR(VLOOKUP(B299,'BESCHUT WERK 2025'!$K$13:$N$354,4,FALSE()),0)</f>
        <v>530830.64770335786</v>
      </c>
      <c r="L299" s="35">
        <f>IFERROR(VLOOKUP(B299,'SOCIALE INFRASTRUCTUUR 2025'!$K$13:$N$354,4,FALSE()),0)</f>
        <v>89086.496234701117</v>
      </c>
      <c r="N299" s="34">
        <f t="shared" si="26"/>
        <v>7446958.4766718457</v>
      </c>
      <c r="O299" s="35">
        <f>IFERROR(VLOOKUP($B299,'WSW2025'!$R$13:$V$334,5,FALSE()),0)</f>
        <v>6783074.2142382143</v>
      </c>
      <c r="P299" s="35">
        <f>IFERROR(VLOOKUP(B299,'BESCHUT WERK 2025'!$K$13:$O$354,5,FALSE()),0)</f>
        <v>568024.91407934588</v>
      </c>
      <c r="Q299" s="35">
        <f>IFERROR(VLOOKUP(B299,'SOCIALE INFRASTRUCTUUR 2025'!$K$13:$O$354,5,FALSE()),0)</f>
        <v>95859.348354285205</v>
      </c>
      <c r="S299" s="34">
        <f t="shared" si="27"/>
        <v>7211471.6347586699</v>
      </c>
      <c r="T299" s="35">
        <f>IFERROR(VLOOKUP($B299,'WSW2025'!$R$13:$W$334,6,FALSE()),0)</f>
        <v>6504029.553065924</v>
      </c>
      <c r="U299" s="35">
        <f>IFERROR(VLOOKUP(B299,'BESCHUT WERK 2025'!$K$13:$P$354,6,FALSE()),0)</f>
        <v>604801.56586943602</v>
      </c>
      <c r="V299" s="35">
        <f>IFERROR(VLOOKUP(B299,'SOCIALE INFRASTRUCTUUR 2025'!$K$13:$P$354,6,FALSE()),0)</f>
        <v>102640.51582331015</v>
      </c>
      <c r="X299" s="34">
        <f t="shared" si="28"/>
        <v>7061413.0645895861</v>
      </c>
      <c r="Y299" s="35">
        <f>IFERROR(VLOOKUP($B299,'WSW2025'!$R$13:$X$334,7,FALSE()),0)</f>
        <v>6309975.3772388715</v>
      </c>
      <c r="Z299" s="35">
        <f>IFERROR(VLOOKUP(B299,'BESCHUT WERK 2025'!$K$13:$Q$354,7,FALSE()),0)</f>
        <v>642003.53103421815</v>
      </c>
      <c r="AA299" s="35">
        <f>IFERROR(VLOOKUP(B299,'SOCIALE INFRASTRUCTUUR 2025'!$K$13:$Q$354,7,FALSE()),0)</f>
        <v>109434.15631649639</v>
      </c>
      <c r="AC299" s="34">
        <f t="shared" si="29"/>
        <v>6916906.586877021</v>
      </c>
      <c r="AD299" s="35">
        <f>IFERROR(VLOOKUP($B299,'WSW2025'!$R$13:$Y$334,8,FALSE()),0)</f>
        <v>6115218.9375364576</v>
      </c>
      <c r="AE299" s="35">
        <f>IFERROR(VLOOKUP(B299,'BESCHUT WERK 2025'!$K$13:$R$354,8,FALSE()),0)</f>
        <v>684869.46272057982</v>
      </c>
      <c r="AF299" s="35">
        <f>IFERROR(VLOOKUP(B299,'SOCIALE INFRASTRUCTUUR 2025'!$K$13:$R$354,8,FALSE()),0)</f>
        <v>116818.18661998402</v>
      </c>
    </row>
    <row r="300" spans="2:32">
      <c r="B300" s="32">
        <v>717</v>
      </c>
      <c r="C300" s="33" t="s">
        <v>311</v>
      </c>
      <c r="D300" s="34">
        <f t="shared" si="24"/>
        <v>1249403.4372075805</v>
      </c>
      <c r="E300" s="35">
        <f>IFERROR(VLOOKUP($B300,'WSW2025'!$R$13:$T$334,3,FALSE()),0)</f>
        <v>1183110.6451430302</v>
      </c>
      <c r="F300" s="35">
        <f>IFERROR(VLOOKUP(B300,'BESCHUT WERK 2025'!$K$13:$M$354,3,FALSE()),0)</f>
        <v>53593.397228820126</v>
      </c>
      <c r="G300" s="35">
        <f>IFERROR(VLOOKUP(B300,'SOCIALE INFRASTRUCTUUR 2025'!$K$13:$M$354,3,FALSE()),0)</f>
        <v>12699.394835730347</v>
      </c>
      <c r="H300" s="31"/>
      <c r="I300" s="34">
        <f t="shared" si="25"/>
        <v>1179264.0825888482</v>
      </c>
      <c r="J300" s="35">
        <f>IFERROR(VLOOKUP($B300,'WSW2025'!$R$13:$U$334,4,FALSE()),0)</f>
        <v>1107888.1149217738</v>
      </c>
      <c r="K300" s="35">
        <f>IFERROR(VLOOKUP(B300,'BESCHUT WERK 2025'!$K$13:$N$354,4,FALSE()),0)</f>
        <v>57633.041750650278</v>
      </c>
      <c r="L300" s="35">
        <f>IFERROR(VLOOKUP(B300,'SOCIALE INFRASTRUCTUUR 2025'!$K$13:$N$354,4,FALSE()),0)</f>
        <v>13742.925916423948</v>
      </c>
      <c r="N300" s="34">
        <f t="shared" si="26"/>
        <v>1113946.6979317029</v>
      </c>
      <c r="O300" s="35">
        <f>IFERROR(VLOOKUP($B300,'WSW2025'!$R$13:$V$334,5,FALSE()),0)</f>
        <v>1037487.6817816726</v>
      </c>
      <c r="P300" s="35">
        <f>IFERROR(VLOOKUP(B300,'BESCHUT WERK 2025'!$K$13:$O$354,5,FALSE()),0)</f>
        <v>61671.276385757614</v>
      </c>
      <c r="Q300" s="35">
        <f>IFERROR(VLOOKUP(B300,'SOCIALE INFRASTRUCTUUR 2025'!$K$13:$O$354,5,FALSE()),0)</f>
        <v>14787.739764272672</v>
      </c>
      <c r="S300" s="34">
        <f t="shared" si="27"/>
        <v>1106153.5518418599</v>
      </c>
      <c r="T300" s="35">
        <f>IFERROR(VLOOKUP($B300,'WSW2025'!$R$13:$W$334,6,FALSE()),0)</f>
        <v>1024655.5454539016</v>
      </c>
      <c r="U300" s="35">
        <f>IFERROR(VLOOKUP(B300,'BESCHUT WERK 2025'!$K$13:$P$354,6,FALSE()),0)</f>
        <v>65664.170008681627</v>
      </c>
      <c r="V300" s="35">
        <f>IFERROR(VLOOKUP(B300,'SOCIALE INFRASTRUCTUUR 2025'!$K$13:$P$354,6,FALSE()),0)</f>
        <v>15833.836379276519</v>
      </c>
      <c r="X300" s="34">
        <f t="shared" si="28"/>
        <v>1089489.2769197377</v>
      </c>
      <c r="Y300" s="35">
        <f>IFERROR(VLOOKUP($B300,'WSW2025'!$R$13:$X$334,7,FALSE()),0)</f>
        <v>1002904.1792624381</v>
      </c>
      <c r="Z300" s="35">
        <f>IFERROR(VLOOKUP(B300,'BESCHUT WERK 2025'!$K$13:$Q$354,7,FALSE()),0)</f>
        <v>69703.240512286618</v>
      </c>
      <c r="AA300" s="35">
        <f>IFERROR(VLOOKUP(B300,'SOCIALE INFRASTRUCTUUR 2025'!$K$13:$Q$354,7,FALSE()),0)</f>
        <v>16881.857145013055</v>
      </c>
      <c r="AC300" s="34">
        <f t="shared" si="29"/>
        <v>1099049.418194856</v>
      </c>
      <c r="AD300" s="35">
        <f>IFERROR(VLOOKUP($B300,'WSW2025'!$R$13:$Y$334,8,FALSE()),0)</f>
        <v>1006671.2078635723</v>
      </c>
      <c r="AE300" s="35">
        <f>IFERROR(VLOOKUP(B300,'BESCHUT WERK 2025'!$K$13:$R$354,8,FALSE()),0)</f>
        <v>74357.255952520238</v>
      </c>
      <c r="AF300" s="35">
        <f>IFERROR(VLOOKUP(B300,'SOCIALE INFRASTRUCTUUR 2025'!$K$13:$R$354,8,FALSE()),0)</f>
        <v>18020.954378763414</v>
      </c>
    </row>
    <row r="301" spans="2:32">
      <c r="B301" s="32">
        <v>861</v>
      </c>
      <c r="C301" s="33" t="s">
        <v>312</v>
      </c>
      <c r="D301" s="34">
        <f t="shared" si="24"/>
        <v>4401673.9720691051</v>
      </c>
      <c r="E301" s="35">
        <f>IFERROR(VLOOKUP($B301,'WSW2025'!$R$13:$T$334,3,FALSE()),0)</f>
        <v>4068411.6164804511</v>
      </c>
      <c r="F301" s="35">
        <f>IFERROR(VLOOKUP(B301,'BESCHUT WERK 2025'!$K$13:$M$354,3,FALSE()),0)</f>
        <v>290532.62708255026</v>
      </c>
      <c r="G301" s="35">
        <f>IFERROR(VLOOKUP(B301,'SOCIALE INFRASTRUCTUUR 2025'!$K$13:$M$354,3,FALSE()),0)</f>
        <v>42729.72850610446</v>
      </c>
      <c r="H301" s="31"/>
      <c r="I301" s="34">
        <f t="shared" si="25"/>
        <v>4147432.3950689137</v>
      </c>
      <c r="J301" s="35">
        <f>IFERROR(VLOOKUP($B301,'WSW2025'!$R$13:$U$334,4,FALSE()),0)</f>
        <v>3788759.7387489197</v>
      </c>
      <c r="K301" s="35">
        <f>IFERROR(VLOOKUP(B301,'BESCHUT WERK 2025'!$K$13:$N$354,4,FALSE()),0)</f>
        <v>312431.75264826161</v>
      </c>
      <c r="L301" s="35">
        <f>IFERROR(VLOOKUP(B301,'SOCIALE INFRASTRUCTUUR 2025'!$K$13:$N$354,4,FALSE()),0)</f>
        <v>46240.90367173234</v>
      </c>
      <c r="N301" s="34">
        <f t="shared" si="26"/>
        <v>4080813.2766469754</v>
      </c>
      <c r="O301" s="35">
        <f>IFERROR(VLOOKUP($B301,'WSW2025'!$R$13:$V$334,5,FALSE()),0)</f>
        <v>3696733.6465315791</v>
      </c>
      <c r="P301" s="35">
        <f>IFERROR(VLOOKUP(B301,'BESCHUT WERK 2025'!$K$13:$O$354,5,FALSE()),0)</f>
        <v>334323.2351438434</v>
      </c>
      <c r="Q301" s="35">
        <f>IFERROR(VLOOKUP(B301,'SOCIALE INFRASTRUCTUUR 2025'!$K$13:$O$354,5,FALSE()),0)</f>
        <v>49756.394971552749</v>
      </c>
      <c r="S301" s="34">
        <f t="shared" si="27"/>
        <v>4007170.0444212114</v>
      </c>
      <c r="T301" s="35">
        <f>IFERROR(VLOOKUP($B301,'WSW2025'!$R$13:$W$334,6,FALSE()),0)</f>
        <v>3597924.9203896346</v>
      </c>
      <c r="U301" s="35">
        <f>IFERROR(VLOOKUP(B301,'BESCHUT WERK 2025'!$K$13:$P$354,6,FALSE()),0)</f>
        <v>355968.92162601114</v>
      </c>
      <c r="V301" s="35">
        <f>IFERROR(VLOOKUP(B301,'SOCIALE INFRASTRUCTUUR 2025'!$K$13:$P$354,6,FALSE()),0)</f>
        <v>53276.202405565702</v>
      </c>
      <c r="X301" s="34">
        <f t="shared" si="28"/>
        <v>3919574.0595674515</v>
      </c>
      <c r="Y301" s="35">
        <f>IFERROR(VLOOKUP($B301,'WSW2025'!$R$13:$X$334,7,FALSE()),0)</f>
        <v>3484906.6401178716</v>
      </c>
      <c r="Z301" s="35">
        <f>IFERROR(VLOOKUP(B301,'BESCHUT WERK 2025'!$K$13:$Q$354,7,FALSE()),0)</f>
        <v>377864.93540871236</v>
      </c>
      <c r="AA301" s="35">
        <f>IFERROR(VLOOKUP(B301,'SOCIALE INFRASTRUCTUUR 2025'!$K$13:$Q$354,7,FALSE()),0)</f>
        <v>56802.48404086745</v>
      </c>
      <c r="AC301" s="34">
        <f t="shared" si="29"/>
        <v>3969277.0414867336</v>
      </c>
      <c r="AD301" s="35">
        <f>IFERROR(VLOOKUP($B301,'WSW2025'!$R$13:$Y$334,8,FALSE()),0)</f>
        <v>3505547.2322244956</v>
      </c>
      <c r="AE301" s="35">
        <f>IFERROR(VLOOKUP(B301,'BESCHUT WERK 2025'!$K$13:$R$354,8,FALSE()),0)</f>
        <v>403094.59805839864</v>
      </c>
      <c r="AF301" s="35">
        <f>IFERROR(VLOOKUP(B301,'SOCIALE INFRASTRUCTUUR 2025'!$K$13:$R$354,8,FALSE()),0)</f>
        <v>60635.211203839244</v>
      </c>
    </row>
    <row r="302" spans="2:32">
      <c r="B302" s="32">
        <v>453</v>
      </c>
      <c r="C302" s="33" t="s">
        <v>313</v>
      </c>
      <c r="D302" s="34">
        <f t="shared" si="24"/>
        <v>6113283.0692264559</v>
      </c>
      <c r="E302" s="35">
        <f>IFERROR(VLOOKUP($B302,'WSW2025'!$R$13:$T$334,3,FALSE()),0)</f>
        <v>5386250.8413399439</v>
      </c>
      <c r="F302" s="35">
        <f>IFERROR(VLOOKUP(B302,'BESCHUT WERK 2025'!$K$13:$M$354,3,FALSE()),0)</f>
        <v>651582.8820977608</v>
      </c>
      <c r="G302" s="35">
        <f>IFERROR(VLOOKUP(B302,'SOCIALE INFRASTRUCTUUR 2025'!$K$13:$M$354,3,FALSE()),0)</f>
        <v>75449.345788750885</v>
      </c>
      <c r="H302" s="31"/>
      <c r="I302" s="34">
        <f t="shared" si="25"/>
        <v>5908074.4978004582</v>
      </c>
      <c r="J302" s="35">
        <f>IFERROR(VLOOKUP($B302,'WSW2025'!$R$13:$U$334,4,FALSE()),0)</f>
        <v>5125728.894740331</v>
      </c>
      <c r="K302" s="35">
        <f>IFERROR(VLOOKUP(B302,'BESCHUT WERK 2025'!$K$13:$N$354,4,FALSE()),0)</f>
        <v>700696.45496843196</v>
      </c>
      <c r="L302" s="35">
        <f>IFERROR(VLOOKUP(B302,'SOCIALE INFRASTRUCTUUR 2025'!$K$13:$N$354,4,FALSE()),0)</f>
        <v>81649.148091695213</v>
      </c>
      <c r="N302" s="34">
        <f t="shared" si="26"/>
        <v>5718052.9763759067</v>
      </c>
      <c r="O302" s="35">
        <f>IFERROR(VLOOKUP($B302,'WSW2025'!$R$13:$V$334,5,FALSE()),0)</f>
        <v>4880403.5182504905</v>
      </c>
      <c r="P302" s="35">
        <f>IFERROR(VLOOKUP(B302,'BESCHUT WERK 2025'!$K$13:$O$354,5,FALSE()),0)</f>
        <v>749792.8865847378</v>
      </c>
      <c r="Q302" s="35">
        <f>IFERROR(VLOOKUP(B302,'SOCIALE INFRASTRUCTUUR 2025'!$K$13:$O$354,5,FALSE()),0)</f>
        <v>87856.571540678808</v>
      </c>
      <c r="S302" s="34">
        <f t="shared" si="27"/>
        <v>5554091.7517928388</v>
      </c>
      <c r="T302" s="35">
        <f>IFERROR(VLOOKUP($B302,'WSW2025'!$R$13:$W$334,6,FALSE()),0)</f>
        <v>4661682.0687094806</v>
      </c>
      <c r="U302" s="35">
        <f>IFERROR(VLOOKUP(B302,'BESCHUT WERK 2025'!$K$13:$P$354,6,FALSE()),0)</f>
        <v>798338.0669476568</v>
      </c>
      <c r="V302" s="35">
        <f>IFERROR(VLOOKUP(B302,'SOCIALE INFRASTRUCTUUR 2025'!$K$13:$P$354,6,FALSE()),0)</f>
        <v>94071.616135701683</v>
      </c>
      <c r="X302" s="34">
        <f t="shared" si="28"/>
        <v>5468612.1139334384</v>
      </c>
      <c r="Y302" s="35">
        <f>IFERROR(VLOOKUP($B302,'WSW2025'!$R$13:$X$334,7,FALSE()),0)</f>
        <v>4520869.3605184862</v>
      </c>
      <c r="Z302" s="35">
        <f>IFERROR(VLOOKUP(B302,'BESCHUT WERK 2025'!$K$13:$Q$354,7,FALSE()),0)</f>
        <v>847444.66096516908</v>
      </c>
      <c r="AA302" s="35">
        <f>IFERROR(VLOOKUP(B302,'SOCIALE INFRASTRUCTUUR 2025'!$K$13:$Q$354,7,FALSE()),0)</f>
        <v>100298.09244978345</v>
      </c>
      <c r="AC302" s="34">
        <f t="shared" si="29"/>
        <v>5509569.7187112067</v>
      </c>
      <c r="AD302" s="35">
        <f>IFERROR(VLOOKUP($B302,'WSW2025'!$R$13:$Y$334,8,FALSE()),0)</f>
        <v>4498476.3577873874</v>
      </c>
      <c r="AE302" s="35">
        <f>IFERROR(VLOOKUP(B302,'BESCHUT WERK 2025'!$K$13:$R$354,8,FALSE()),0)</f>
        <v>904027.69079116604</v>
      </c>
      <c r="AF302" s="35">
        <f>IFERROR(VLOOKUP(B302,'SOCIALE INFRASTRUCTUUR 2025'!$K$13:$R$354,8,FALSE()),0)</f>
        <v>107065.67013265322</v>
      </c>
    </row>
    <row r="303" spans="2:32">
      <c r="B303" s="32">
        <v>983</v>
      </c>
      <c r="C303" s="33" t="s">
        <v>314</v>
      </c>
      <c r="D303" s="34">
        <f t="shared" si="24"/>
        <v>15688478.438720167</v>
      </c>
      <c r="E303" s="35">
        <f>IFERROR(VLOOKUP($B303,'WSW2025'!$R$13:$T$334,3,FALSE()),0)</f>
        <v>14705304.349752082</v>
      </c>
      <c r="F303" s="35">
        <f>IFERROR(VLOOKUP(B303,'BESCHUT WERK 2025'!$K$13:$M$354,3,FALSE()),0)</f>
        <v>829287.30448805878</v>
      </c>
      <c r="G303" s="35">
        <f>IFERROR(VLOOKUP(B303,'SOCIALE INFRASTRUCTUUR 2025'!$K$13:$M$354,3,FALSE()),0)</f>
        <v>153886.78448002657</v>
      </c>
      <c r="H303" s="31"/>
      <c r="I303" s="34">
        <f t="shared" si="25"/>
        <v>15040167.487676926</v>
      </c>
      <c r="J303" s="35">
        <f>IFERROR(VLOOKUP($B303,'WSW2025'!$R$13:$U$334,4,FALSE()),0)</f>
        <v>13981840.073724501</v>
      </c>
      <c r="K303" s="35">
        <f>IFERROR(VLOOKUP(B303,'BESCHUT WERK 2025'!$K$13:$N$354,4,FALSE()),0)</f>
        <v>891795.4881416416</v>
      </c>
      <c r="L303" s="35">
        <f>IFERROR(VLOOKUP(B303,'SOCIALE INFRASTRUCTUUR 2025'!$K$13:$N$354,4,FALSE()),0)</f>
        <v>166531.92581078431</v>
      </c>
      <c r="N303" s="34">
        <f t="shared" si="26"/>
        <v>14516912.995496267</v>
      </c>
      <c r="O303" s="35">
        <f>IFERROR(VLOOKUP($B303,'WSW2025'!$R$13:$V$334,5,FALSE()),0)</f>
        <v>13383438.528581778</v>
      </c>
      <c r="P303" s="35">
        <f>IFERROR(VLOOKUP(B303,'BESCHUT WERK 2025'!$K$13:$O$354,5,FALSE()),0)</f>
        <v>954281.85565330309</v>
      </c>
      <c r="Q303" s="35">
        <f>IFERROR(VLOOKUP(B303,'SOCIALE INFRASTRUCTUUR 2025'!$K$13:$O$354,5,FALSE()),0)</f>
        <v>179192.61126118648</v>
      </c>
      <c r="S303" s="34">
        <f t="shared" si="27"/>
        <v>14230854.494812265</v>
      </c>
      <c r="T303" s="35">
        <f>IFERROR(VLOOKUP($B303,'WSW2025'!$R$13:$W$334,6,FALSE()),0)</f>
        <v>13022919.023320379</v>
      </c>
      <c r="U303" s="35">
        <f>IFERROR(VLOOKUP(B303,'BESCHUT WERK 2025'!$K$13:$P$354,6,FALSE()),0)</f>
        <v>1016066.6306606531</v>
      </c>
      <c r="V303" s="35">
        <f>IFERROR(VLOOKUP(B303,'SOCIALE INFRASTRUCTUUR 2025'!$K$13:$P$354,6,FALSE()),0)</f>
        <v>191868.84083123313</v>
      </c>
      <c r="X303" s="34">
        <f t="shared" si="28"/>
        <v>13766780.569272574</v>
      </c>
      <c r="Y303" s="35">
        <f>IFERROR(VLOOKUP($B303,'WSW2025'!$R$13:$X$334,7,FALSE()),0)</f>
        <v>12483646.250554338</v>
      </c>
      <c r="Z303" s="35">
        <f>IFERROR(VLOOKUP(B303,'BESCHUT WERK 2025'!$K$13:$Q$354,7,FALSE()),0)</f>
        <v>1078565.9321374891</v>
      </c>
      <c r="AA303" s="35">
        <f>IFERROR(VLOOKUP(B303,'SOCIALE INFRASTRUCTUUR 2025'!$K$13:$Q$354,7,FALSE()),0)</f>
        <v>204568.38658074642</v>
      </c>
      <c r="AC303" s="34">
        <f t="shared" si="29"/>
        <v>13134407.461960873</v>
      </c>
      <c r="AD303" s="35">
        <f>IFERROR(VLOOKUP($B303,'WSW2025'!$R$13:$Y$334,8,FALSE()),0)</f>
        <v>11765455.199765282</v>
      </c>
      <c r="AE303" s="35">
        <f>IFERROR(VLOOKUP(B303,'BESCHUT WERK 2025'!$K$13:$R$354,8,FALSE()),0)</f>
        <v>1150580.6973705753</v>
      </c>
      <c r="AF303" s="35">
        <f>IFERROR(VLOOKUP(B303,'SOCIALE INFRASTRUCTUUR 2025'!$K$13:$R$354,8,FALSE()),0)</f>
        <v>218371.56482501546</v>
      </c>
    </row>
    <row r="304" spans="2:32">
      <c r="B304" s="32">
        <v>984</v>
      </c>
      <c r="C304" s="33" t="s">
        <v>315</v>
      </c>
      <c r="D304" s="34">
        <f t="shared" si="24"/>
        <v>11031317.981362818</v>
      </c>
      <c r="E304" s="35">
        <f>IFERROR(VLOOKUP($B304,'WSW2025'!$R$13:$T$334,3,FALSE()),0)</f>
        <v>10507317.032977697</v>
      </c>
      <c r="F304" s="35">
        <f>IFERROR(VLOOKUP(B304,'BESCHUT WERK 2025'!$K$13:$M$354,3,FALSE()),0)</f>
        <v>462595.63923823653</v>
      </c>
      <c r="G304" s="35">
        <f>IFERROR(VLOOKUP(B304,'SOCIALE INFRASTRUCTUUR 2025'!$K$13:$M$354,3,FALSE()),0)</f>
        <v>61405.309146884385</v>
      </c>
      <c r="H304" s="31"/>
      <c r="I304" s="34">
        <f t="shared" si="25"/>
        <v>10511335.292992461</v>
      </c>
      <c r="J304" s="35">
        <f>IFERROR(VLOOKUP($B304,'WSW2025'!$R$13:$U$334,4,FALSE()),0)</f>
        <v>9947420.0543018002</v>
      </c>
      <c r="K304" s="35">
        <f>IFERROR(VLOOKUP(B304,'BESCHUT WERK 2025'!$K$13:$N$354,4,FALSE()),0)</f>
        <v>497464.14984771842</v>
      </c>
      <c r="L304" s="35">
        <f>IFERROR(VLOOKUP(B304,'SOCIALE INFRASTRUCTUUR 2025'!$K$13:$N$354,4,FALSE()),0)</f>
        <v>66451.088842944024</v>
      </c>
      <c r="N304" s="34">
        <f t="shared" si="26"/>
        <v>10207014.017106771</v>
      </c>
      <c r="O304" s="35">
        <f>IFERROR(VLOOKUP($B304,'WSW2025'!$R$13:$V$334,5,FALSE()),0)</f>
        <v>9603190.455102643</v>
      </c>
      <c r="P304" s="35">
        <f>IFERROR(VLOOKUP(B304,'BESCHUT WERK 2025'!$K$13:$O$354,5,FALSE()),0)</f>
        <v>532320.49090864486</v>
      </c>
      <c r="Q304" s="35">
        <f>IFERROR(VLOOKUP(B304,'SOCIALE INFRASTRUCTUUR 2025'!$K$13:$O$354,5,FALSE()),0)</f>
        <v>71503.071095483159</v>
      </c>
      <c r="S304" s="34">
        <f t="shared" si="27"/>
        <v>9743852.2255334239</v>
      </c>
      <c r="T304" s="35">
        <f>IFERROR(VLOOKUP($B304,'WSW2025'!$R$13:$W$334,6,FALSE()),0)</f>
        <v>9100505.5021855645</v>
      </c>
      <c r="U304" s="35">
        <f>IFERROR(VLOOKUP(B304,'BESCHUT WERK 2025'!$K$13:$P$354,6,FALSE()),0)</f>
        <v>566785.46744335804</v>
      </c>
      <c r="V304" s="35">
        <f>IFERROR(VLOOKUP(B304,'SOCIALE INFRASTRUCTUUR 2025'!$K$13:$P$354,6,FALSE()),0)</f>
        <v>76561.255904501755</v>
      </c>
      <c r="X304" s="34">
        <f t="shared" si="28"/>
        <v>9517632.496082576</v>
      </c>
      <c r="Y304" s="35">
        <f>IFERROR(VLOOKUP($B304,'WSW2025'!$R$13:$X$334,7,FALSE()),0)</f>
        <v>8834354.7281651255</v>
      </c>
      <c r="Z304" s="35">
        <f>IFERROR(VLOOKUP(B304,'BESCHUT WERK 2025'!$K$13:$Q$354,7,FALSE()),0)</f>
        <v>601649.02336921147</v>
      </c>
      <c r="AA304" s="35">
        <f>IFERROR(VLOOKUP(B304,'SOCIALE INFRASTRUCTUUR 2025'!$K$13:$Q$354,7,FALSE()),0)</f>
        <v>81628.7445482396</v>
      </c>
      <c r="AC304" s="34">
        <f t="shared" si="29"/>
        <v>9218166.3976335712</v>
      </c>
      <c r="AD304" s="35">
        <f>IFERROR(VLOOKUP($B304,'WSW2025'!$R$13:$Y$334,8,FALSE()),0)</f>
        <v>8489209.257867692</v>
      </c>
      <c r="AE304" s="35">
        <f>IFERROR(VLOOKUP(B304,'BESCHUT WERK 2025'!$K$13:$R$354,8,FALSE()),0)</f>
        <v>641820.52506385907</v>
      </c>
      <c r="AF304" s="35">
        <f>IFERROR(VLOOKUP(B304,'SOCIALE INFRASTRUCTUUR 2025'!$K$13:$R$354,8,FALSE()),0)</f>
        <v>87136.614702020743</v>
      </c>
    </row>
    <row r="305" spans="2:32">
      <c r="B305" s="32">
        <v>1961</v>
      </c>
      <c r="C305" s="33" t="s">
        <v>316</v>
      </c>
      <c r="D305" s="34">
        <f t="shared" si="24"/>
        <v>3911303.3828918831</v>
      </c>
      <c r="E305" s="35">
        <f>IFERROR(VLOOKUP($B305,'WSW2025'!$R$13:$T$334,3,FALSE()),0)</f>
        <v>3541634.7037883126</v>
      </c>
      <c r="F305" s="35">
        <f>IFERROR(VLOOKUP(B305,'BESCHUT WERK 2025'!$K$13:$M$354,3,FALSE()),0)</f>
        <v>321560.38337292167</v>
      </c>
      <c r="G305" s="35">
        <f>IFERROR(VLOOKUP(B305,'SOCIALE INFRASTRUCTUUR 2025'!$K$13:$M$354,3,FALSE()),0)</f>
        <v>48108.295730649086</v>
      </c>
      <c r="H305" s="31"/>
      <c r="I305" s="34">
        <f t="shared" si="25"/>
        <v>3862124.2725612838</v>
      </c>
      <c r="J305" s="35">
        <f>IFERROR(VLOOKUP($B305,'WSW2025'!$R$13:$U$334,4,FALSE()),0)</f>
        <v>3464264.5850563399</v>
      </c>
      <c r="K305" s="35">
        <f>IFERROR(VLOOKUP(B305,'BESCHUT WERK 2025'!$K$13:$N$354,4,FALSE()),0)</f>
        <v>345798.25050390261</v>
      </c>
      <c r="L305" s="35">
        <f>IFERROR(VLOOKUP(B305,'SOCIALE INFRASTRUCTUUR 2025'!$K$13:$N$354,4,FALSE()),0)</f>
        <v>52061.437001041311</v>
      </c>
      <c r="N305" s="34">
        <f t="shared" si="26"/>
        <v>3726675.6032761806</v>
      </c>
      <c r="O305" s="35">
        <f>IFERROR(VLOOKUP($B305,'WSW2025'!$R$13:$V$334,5,FALSE()),0)</f>
        <v>3300628.5072663897</v>
      </c>
      <c r="P305" s="35">
        <f>IFERROR(VLOOKUP(B305,'BESCHUT WERK 2025'!$K$13:$O$354,5,FALSE()),0)</f>
        <v>370027.65831454605</v>
      </c>
      <c r="Q305" s="35">
        <f>IFERROR(VLOOKUP(B305,'SOCIALE INFRASTRUCTUUR 2025'!$K$13:$O$354,5,FALSE()),0)</f>
        <v>56019.437695244713</v>
      </c>
      <c r="S305" s="34">
        <f t="shared" si="27"/>
        <v>3702289.568322232</v>
      </c>
      <c r="T305" s="35">
        <f>IFERROR(VLOOKUP($B305,'WSW2025'!$R$13:$W$334,6,FALSE()),0)</f>
        <v>3248322.2504568822</v>
      </c>
      <c r="U305" s="35">
        <f>IFERROR(VLOOKUP(B305,'BESCHUT WERK 2025'!$K$13:$P$354,6,FALSE()),0)</f>
        <v>393985.02005209087</v>
      </c>
      <c r="V305" s="35">
        <f>IFERROR(VLOOKUP(B305,'SOCIALE INFRASTRUCTUUR 2025'!$K$13:$P$354,6,FALSE()),0)</f>
        <v>59982.297813259291</v>
      </c>
      <c r="X305" s="34">
        <f t="shared" si="28"/>
        <v>3593547.3612025017</v>
      </c>
      <c r="Y305" s="35">
        <f>IFERROR(VLOOKUP($B305,'WSW2025'!$R$13:$X$334,7,FALSE()),0)</f>
        <v>3111375.4710617904</v>
      </c>
      <c r="Z305" s="35">
        <f>IFERROR(VLOOKUP(B305,'BESCHUT WERK 2025'!$K$13:$Q$354,7,FALSE()),0)</f>
        <v>418219.4430737209</v>
      </c>
      <c r="AA305" s="35">
        <f>IFERROR(VLOOKUP(B305,'SOCIALE INFRASTRUCTUUR 2025'!$K$13:$Q$354,7,FALSE()),0)</f>
        <v>63952.447066990637</v>
      </c>
      <c r="AC305" s="34">
        <f t="shared" si="29"/>
        <v>3494486.0596738518</v>
      </c>
      <c r="AD305" s="35">
        <f>IFERROR(VLOOKUP($B305,'WSW2025'!$R$13:$Y$334,8,FALSE()),0)</f>
        <v>2980074.9085474149</v>
      </c>
      <c r="AE305" s="35">
        <f>IFERROR(VLOOKUP(B305,'BESCHUT WERK 2025'!$K$13:$R$354,8,FALSE()),0)</f>
        <v>446143.53571512137</v>
      </c>
      <c r="AF305" s="35">
        <f>IFERROR(VLOOKUP(B305,'SOCIALE INFRASTRUCTUUR 2025'!$K$13:$R$354,8,FALSE()),0)</f>
        <v>68267.615411315521</v>
      </c>
    </row>
    <row r="306" spans="2:32">
      <c r="B306" s="32">
        <v>622</v>
      </c>
      <c r="C306" s="33" t="s">
        <v>317</v>
      </c>
      <c r="D306" s="34">
        <f t="shared" si="24"/>
        <v>10224294.712370183</v>
      </c>
      <c r="E306" s="35">
        <f>IFERROR(VLOOKUP($B306,'WSW2025'!$R$13:$T$334,3,FALSE()),0)</f>
        <v>9549642.6614113897</v>
      </c>
      <c r="F306" s="35">
        <f>IFERROR(VLOOKUP(B306,'BESCHUT WERK 2025'!$K$13:$M$354,3,FALSE()),0)</f>
        <v>595168.77975163399</v>
      </c>
      <c r="G306" s="35">
        <f>IFERROR(VLOOKUP(B306,'SOCIALE INFRASTRUCTUUR 2025'!$K$13:$M$354,3,FALSE()),0)</f>
        <v>79483.271207159356</v>
      </c>
      <c r="H306" s="31"/>
      <c r="I306" s="34">
        <f t="shared" si="25"/>
        <v>9936352.9955424666</v>
      </c>
      <c r="J306" s="35">
        <f>IFERROR(VLOOKUP($B306,'WSW2025'!$R$13:$U$334,4,FALSE()),0)</f>
        <v>9210308.3522228841</v>
      </c>
      <c r="K306" s="35">
        <f>IFERROR(VLOOKUP(B306,'BESCHUT WERK 2025'!$K$13:$N$354,4,FALSE()),0)</f>
        <v>640030.09523090441</v>
      </c>
      <c r="L306" s="35">
        <f>IFERROR(VLOOKUP(B306,'SOCIALE INFRASTRUCTUUR 2025'!$K$13:$N$354,4,FALSE()),0)</f>
        <v>86014.548088676936</v>
      </c>
      <c r="N306" s="34">
        <f t="shared" si="26"/>
        <v>9661694.332828952</v>
      </c>
      <c r="O306" s="35">
        <f>IFERROR(VLOOKUP($B306,'WSW2025'!$R$13:$V$334,5,FALSE()),0)</f>
        <v>8884264.7256984059</v>
      </c>
      <c r="P306" s="35">
        <f>IFERROR(VLOOKUP(B306,'BESCHUT WERK 2025'!$K$13:$O$354,5,FALSE()),0)</f>
        <v>684875.75354709802</v>
      </c>
      <c r="Q306" s="35">
        <f>IFERROR(VLOOKUP(B306,'SOCIALE INFRASTRUCTUUR 2025'!$K$13:$O$354,5,FALSE()),0)</f>
        <v>92553.853583447781</v>
      </c>
      <c r="S306" s="34">
        <f t="shared" si="27"/>
        <v>9486970.5988395344</v>
      </c>
      <c r="T306" s="35">
        <f>IFERROR(VLOOKUP($B306,'WSW2025'!$R$13:$W$334,6,FALSE()),0)</f>
        <v>8658651.523156913</v>
      </c>
      <c r="U306" s="35">
        <f>IFERROR(VLOOKUP(B306,'BESCHUT WERK 2025'!$K$13:$P$354,6,FALSE()),0)</f>
        <v>729217.8879911484</v>
      </c>
      <c r="V306" s="35">
        <f>IFERROR(VLOOKUP(B306,'SOCIALE INFRASTRUCTUUR 2025'!$K$13:$P$354,6,FALSE()),0)</f>
        <v>99101.18769147186</v>
      </c>
      <c r="X306" s="34">
        <f t="shared" si="28"/>
        <v>9279448.8811709471</v>
      </c>
      <c r="Y306" s="35">
        <f>IFERROR(VLOOKUP($B306,'WSW2025'!$R$13:$X$334,7,FALSE()),0)</f>
        <v>8399715.4876045994</v>
      </c>
      <c r="Z306" s="35">
        <f>IFERROR(VLOOKUP(B306,'BESCHUT WERK 2025'!$K$13:$Q$354,7,FALSE()),0)</f>
        <v>774072.82884697278</v>
      </c>
      <c r="AA306" s="35">
        <f>IFERROR(VLOOKUP(B306,'SOCIALE INFRASTRUCTUUR 2025'!$K$13:$Q$354,7,FALSE()),0)</f>
        <v>105660.56471937582</v>
      </c>
      <c r="AC306" s="34">
        <f t="shared" si="29"/>
        <v>9005395.3863996714</v>
      </c>
      <c r="AD306" s="35">
        <f>IFERROR(VLOOKUP($B306,'WSW2025'!$R$13:$Y$334,8,FALSE()),0)</f>
        <v>8066848.5180597389</v>
      </c>
      <c r="AE306" s="35">
        <f>IFERROR(VLOOKUP(B306,'BESCHUT WERK 2025'!$K$13:$R$354,8,FALSE()),0)</f>
        <v>825756.89505167142</v>
      </c>
      <c r="AF306" s="35">
        <f>IFERROR(VLOOKUP(B306,'SOCIALE INFRASTRUCTUUR 2025'!$K$13:$R$354,8,FALSE()),0)</f>
        <v>112789.97328826041</v>
      </c>
    </row>
    <row r="307" spans="2:32">
      <c r="B307" s="32">
        <v>96</v>
      </c>
      <c r="C307" s="33" t="s">
        <v>318</v>
      </c>
      <c r="D307" s="34">
        <f t="shared" si="24"/>
        <v>13531.204964863267</v>
      </c>
      <c r="E307" s="35">
        <f>IFERROR(VLOOKUP($B307,'WSW2025'!$R$13:$T$334,3,FALSE()),0)</f>
        <v>0</v>
      </c>
      <c r="F307" s="35">
        <f>IFERROR(VLOOKUP(B307,'BESCHUT WERK 2025'!$K$13:$M$354,3,FALSE()),0)</f>
        <v>12485.372448979591</v>
      </c>
      <c r="G307" s="35">
        <f>IFERROR(VLOOKUP(B307,'SOCIALE INFRASTRUCTUUR 2025'!$K$13:$M$354,3,FALSE()),0)</f>
        <v>1045.8325158836756</v>
      </c>
      <c r="H307" s="31"/>
      <c r="I307" s="34">
        <f t="shared" si="25"/>
        <v>13662.632274349751</v>
      </c>
      <c r="J307" s="35">
        <f>IFERROR(VLOOKUP($B307,'WSW2025'!$R$13:$U$334,4,FALSE()),0)</f>
        <v>0</v>
      </c>
      <c r="K307" s="35">
        <f>IFERROR(VLOOKUP(B307,'BESCHUT WERK 2025'!$K$13:$N$354,4,FALSE()),0)</f>
        <v>12530.861904761896</v>
      </c>
      <c r="L307" s="35">
        <f>IFERROR(VLOOKUP(B307,'SOCIALE INFRASTRUCTUUR 2025'!$K$13:$N$354,4,FALSE()),0)</f>
        <v>1131.7703695878545</v>
      </c>
      <c r="N307" s="34">
        <f t="shared" si="26"/>
        <v>13788.251362940115</v>
      </c>
      <c r="O307" s="35">
        <f>IFERROR(VLOOKUP($B307,'WSW2025'!$R$13:$V$334,5,FALSE()),0)</f>
        <v>0</v>
      </c>
      <c r="P307" s="35">
        <f>IFERROR(VLOOKUP(B307,'BESCHUT WERK 2025'!$K$13:$O$354,5,FALSE()),0)</f>
        <v>12570.437500000013</v>
      </c>
      <c r="Q307" s="35">
        <f>IFERROR(VLOOKUP(B307,'SOCIALE INFRASTRUCTUUR 2025'!$K$13:$O$354,5,FALSE()),0)</f>
        <v>1217.8138629401024</v>
      </c>
      <c r="S307" s="34">
        <f t="shared" si="27"/>
        <v>13900.677281654709</v>
      </c>
      <c r="T307" s="35">
        <f>IFERROR(VLOOKUP($B307,'WSW2025'!$R$13:$W$334,6,FALSE()),0)</f>
        <v>0</v>
      </c>
      <c r="U307" s="35">
        <f>IFERROR(VLOOKUP(B307,'BESCHUT WERK 2025'!$K$13:$P$354,6,FALSE()),0)</f>
        <v>12596.71428571429</v>
      </c>
      <c r="V307" s="35">
        <f>IFERROR(VLOOKUP(B307,'SOCIALE INFRASTRUCTUUR 2025'!$K$13:$P$354,6,FALSE()),0)</f>
        <v>1303.9629959404192</v>
      </c>
      <c r="X307" s="34">
        <f t="shared" si="28"/>
        <v>14018.707096349346</v>
      </c>
      <c r="Y307" s="35">
        <f>IFERROR(VLOOKUP($B307,'WSW2025'!$R$13:$X$334,7,FALSE()),0)</f>
        <v>0</v>
      </c>
      <c r="Z307" s="35">
        <f>IFERROR(VLOOKUP(B307,'BESCHUT WERK 2025'!$K$13:$Q$354,7,FALSE()),0)</f>
        <v>12628.436507936507</v>
      </c>
      <c r="AA307" s="35">
        <f>IFERROR(VLOOKUP(B307,'SOCIALE INFRASTRUCTUUR 2025'!$K$13:$Q$354,7,FALSE()),0)</f>
        <v>1390.2705884128397</v>
      </c>
      <c r="AC307" s="34">
        <f t="shared" si="29"/>
        <v>14151.171879480256</v>
      </c>
      <c r="AD307" s="35">
        <f>IFERROR(VLOOKUP($B307,'WSW2025'!$R$13:$Y$334,8,FALSE()),0)</f>
        <v>0</v>
      </c>
      <c r="AE307" s="35">
        <f>IFERROR(VLOOKUP(B307,'BESCHUT WERK 2025'!$K$13:$R$354,8,FALSE()),0)</f>
        <v>12667.093283582093</v>
      </c>
      <c r="AF307" s="35">
        <f>IFERROR(VLOOKUP(B307,'SOCIALE INFRASTRUCTUUR 2025'!$K$13:$R$354,8,FALSE()),0)</f>
        <v>1484.0785958981633</v>
      </c>
    </row>
    <row r="308" spans="2:32">
      <c r="B308" s="32">
        <v>718</v>
      </c>
      <c r="C308" s="33" t="s">
        <v>319</v>
      </c>
      <c r="D308" s="34">
        <f t="shared" si="24"/>
        <v>8522652.8198481761</v>
      </c>
      <c r="E308" s="35">
        <f>IFERROR(VLOOKUP($B308,'WSW2025'!$R$13:$T$334,3,FALSE()),0)</f>
        <v>8132790.9909880832</v>
      </c>
      <c r="F308" s="35">
        <f>IFERROR(VLOOKUP(B308,'BESCHUT WERK 2025'!$K$13:$M$354,3,FALSE()),0)</f>
        <v>341305.31919406535</v>
      </c>
      <c r="G308" s="35">
        <f>IFERROR(VLOOKUP(B308,'SOCIALE INFRASTRUCTUUR 2025'!$K$13:$M$354,3,FALSE()),0)</f>
        <v>48556.5096660278</v>
      </c>
      <c r="H308" s="31"/>
      <c r="I308" s="34">
        <f t="shared" si="25"/>
        <v>8342112.5865031108</v>
      </c>
      <c r="J308" s="35">
        <f>IFERROR(VLOOKUP($B308,'WSW2025'!$R$13:$U$334,4,FALSE()),0)</f>
        <v>7922534.6286459239</v>
      </c>
      <c r="K308" s="35">
        <f>IFERROR(VLOOKUP(B308,'BESCHUT WERK 2025'!$K$13:$N$354,4,FALSE()),0)</f>
        <v>367031.47641203646</v>
      </c>
      <c r="L308" s="35">
        <f>IFERROR(VLOOKUP(B308,'SOCIALE INFRASTRUCTUUR 2025'!$K$13:$N$354,4,FALSE()),0)</f>
        <v>52546.481445150384</v>
      </c>
      <c r="N308" s="34">
        <f t="shared" si="26"/>
        <v>8004831.6212814134</v>
      </c>
      <c r="O308" s="35">
        <f>IFERROR(VLOOKUP($B308,'WSW2025'!$R$13:$V$334,5,FALSE()),0)</f>
        <v>7555541.6084814733</v>
      </c>
      <c r="P308" s="35">
        <f>IFERROR(VLOOKUP(B308,'BESCHUT WERK 2025'!$K$13:$O$354,5,FALSE()),0)</f>
        <v>392748.6548777211</v>
      </c>
      <c r="Q308" s="35">
        <f>IFERROR(VLOOKUP(B308,'SOCIALE INFRASTRUCTUUR 2025'!$K$13:$O$354,5,FALSE()),0)</f>
        <v>56541.357922219031</v>
      </c>
      <c r="S308" s="34">
        <f t="shared" si="27"/>
        <v>7754364.6754005011</v>
      </c>
      <c r="T308" s="35">
        <f>IFERROR(VLOOKUP($B308,'WSW2025'!$R$13:$W$334,6,FALSE()),0)</f>
        <v>7275646.4536163993</v>
      </c>
      <c r="U308" s="35">
        <f>IFERROR(VLOOKUP(B308,'BESCHUT WERK 2025'!$K$13:$P$354,6,FALSE()),0)</f>
        <v>418177.08268686821</v>
      </c>
      <c r="V308" s="35">
        <f>IFERROR(VLOOKUP(B308,'SOCIALE INFRASTRUCTUUR 2025'!$K$13:$P$354,6,FALSE()),0)</f>
        <v>60541.139097233747</v>
      </c>
      <c r="X308" s="34">
        <f t="shared" si="28"/>
        <v>7363509.0679096822</v>
      </c>
      <c r="Y308" s="35">
        <f>IFERROR(VLOOKUP($B308,'WSW2025'!$R$13:$X$334,7,FALSE()),0)</f>
        <v>6855061.2062754249</v>
      </c>
      <c r="Z308" s="35">
        <f>IFERROR(VLOOKUP(B308,'BESCHUT WERK 2025'!$K$13:$Q$354,7,FALSE()),0)</f>
        <v>443899.58431508968</v>
      </c>
      <c r="AA308" s="35">
        <f>IFERROR(VLOOKUP(B308,'SOCIALE INFRASTRUCTUUR 2025'!$K$13:$Q$354,7,FALSE()),0)</f>
        <v>64548.277319167559</v>
      </c>
      <c r="AC308" s="34">
        <f t="shared" si="29"/>
        <v>6821074.4784071948</v>
      </c>
      <c r="AD308" s="35">
        <f>IFERROR(VLOOKUP($B308,'WSW2025'!$R$13:$Y$334,8,FALSE()),0)</f>
        <v>6278632.5150879789</v>
      </c>
      <c r="AE308" s="35">
        <f>IFERROR(VLOOKUP(B308,'BESCHUT WERK 2025'!$K$13:$R$354,8,FALSE()),0)</f>
        <v>473538.31422394444</v>
      </c>
      <c r="AF308" s="35">
        <f>IFERROR(VLOOKUP(B308,'SOCIALE INFRASTRUCTUUR 2025'!$K$13:$R$354,8,FALSE()),0)</f>
        <v>68903.649095271874</v>
      </c>
    </row>
    <row r="309" spans="2:32">
      <c r="B309" s="32">
        <v>986</v>
      </c>
      <c r="C309" s="33" t="s">
        <v>320</v>
      </c>
      <c r="D309" s="34">
        <f t="shared" si="24"/>
        <v>1044725.6340221033</v>
      </c>
      <c r="E309" s="35">
        <f>IFERROR(VLOOKUP($B309,'WSW2025'!$R$13:$T$334,3,FALSE()),0)</f>
        <v>995823.26973686169</v>
      </c>
      <c r="F309" s="35">
        <f>IFERROR(VLOOKUP(B309,'BESCHUT WERK 2025'!$K$13:$M$354,3,FALSE()),0)</f>
        <v>39489.87164228849</v>
      </c>
      <c r="G309" s="35">
        <f>IFERROR(VLOOKUP(B309,'SOCIALE INFRASTRUCTUUR 2025'!$K$13:$M$354,3,FALSE()),0)</f>
        <v>9412.4926429530806</v>
      </c>
      <c r="H309" s="31"/>
      <c r="I309" s="34">
        <f t="shared" si="25"/>
        <v>1028242.5282534023</v>
      </c>
      <c r="J309" s="35">
        <f>IFERROR(VLOOKUP($B309,'WSW2025'!$R$13:$U$334,4,FALSE()),0)</f>
        <v>975590.14311084291</v>
      </c>
      <c r="K309" s="35">
        <f>IFERROR(VLOOKUP(B309,'BESCHUT WERK 2025'!$K$13:$N$354,4,FALSE()),0)</f>
        <v>42466.451816268687</v>
      </c>
      <c r="L309" s="35">
        <f>IFERROR(VLOOKUP(B309,'SOCIALE INFRASTRUCTUUR 2025'!$K$13:$N$354,4,FALSE()),0)</f>
        <v>10185.933326290691</v>
      </c>
      <c r="N309" s="34">
        <f t="shared" si="26"/>
        <v>1036329.1867801024</v>
      </c>
      <c r="O309" s="35">
        <f>IFERROR(VLOOKUP($B309,'WSW2025'!$R$13:$V$334,5,FALSE()),0)</f>
        <v>979926.86888729373</v>
      </c>
      <c r="P309" s="35">
        <f>IFERROR(VLOOKUP(B309,'BESCHUT WERK 2025'!$K$13:$O$354,5,FALSE()),0)</f>
        <v>45441.993126347741</v>
      </c>
      <c r="Q309" s="35">
        <f>IFERROR(VLOOKUP(B309,'SOCIALE INFRASTRUCTUUR 2025'!$K$13:$O$354,5,FALSE()),0)</f>
        <v>10960.324766460921</v>
      </c>
      <c r="S309" s="34">
        <f t="shared" si="27"/>
        <v>1040717.2312864129</v>
      </c>
      <c r="T309" s="35">
        <f>IFERROR(VLOOKUP($B309,'WSW2025'!$R$13:$W$334,6,FALSE()),0)</f>
        <v>980597.43905339425</v>
      </c>
      <c r="U309" s="35">
        <f>IFERROR(VLOOKUP(B309,'BESCHUT WERK 2025'!$K$13:$P$354,6,FALSE()),0)</f>
        <v>48384.125269554919</v>
      </c>
      <c r="V309" s="35">
        <f>IFERROR(VLOOKUP(B309,'SOCIALE INFRASTRUCTUUR 2025'!$K$13:$P$354,6,FALSE()),0)</f>
        <v>11735.666963463773</v>
      </c>
      <c r="X309" s="34">
        <f t="shared" si="28"/>
        <v>926129.12483392109</v>
      </c>
      <c r="Y309" s="35">
        <f>IFERROR(VLOOKUP($B309,'WSW2025'!$R$13:$X$334,7,FALSE()),0)</f>
        <v>862256.40705546795</v>
      </c>
      <c r="Z309" s="35">
        <f>IFERROR(VLOOKUP(B309,'BESCHUT WERK 2025'!$K$13:$Q$354,7,FALSE()),0)</f>
        <v>51360.282482737566</v>
      </c>
      <c r="AA309" s="35">
        <f>IFERROR(VLOOKUP(B309,'SOCIALE INFRASTRUCTUUR 2025'!$K$13:$Q$354,7,FALSE()),0)</f>
        <v>12512.435295715559</v>
      </c>
      <c r="AC309" s="34">
        <f t="shared" si="29"/>
        <v>871446.23849471053</v>
      </c>
      <c r="AD309" s="35">
        <f>IFERROR(VLOOKUP($B309,'WSW2025'!$R$13:$Y$334,8,FALSE()),0)</f>
        <v>803299.97411398054</v>
      </c>
      <c r="AE309" s="35">
        <f>IFERROR(VLOOKUP(B309,'BESCHUT WERK 2025'!$K$13:$R$354,8,FALSE()),0)</f>
        <v>54789.557017646475</v>
      </c>
      <c r="AF309" s="35">
        <f>IFERROR(VLOOKUP(B309,'SOCIALE INFRASTRUCTUUR 2025'!$K$13:$R$354,8,FALSE()),0)</f>
        <v>13356.707363083471</v>
      </c>
    </row>
    <row r="310" spans="2:32">
      <c r="B310" s="32">
        <v>1992</v>
      </c>
      <c r="C310" s="33" t="s">
        <v>321</v>
      </c>
      <c r="D310" s="34">
        <f t="shared" si="24"/>
        <v>384818.03720598359</v>
      </c>
      <c r="E310" s="35">
        <f>IFERROR(VLOOKUP($B310,'WSW2025'!$R$13:$T$334,3,FALSE()),0)</f>
        <v>0</v>
      </c>
      <c r="F310" s="35">
        <f>IFERROR(VLOOKUP(B310,'BESCHUT WERK 2025'!$K$13:$M$354,3,FALSE()),0)</f>
        <v>335663.90895945084</v>
      </c>
      <c r="G310" s="35">
        <f>IFERROR(VLOOKUP(B310,'SOCIALE INFRASTRUCTUUR 2025'!$K$13:$M$354,3,FALSE()),0)</f>
        <v>49154.12824653276</v>
      </c>
      <c r="H310" s="31"/>
      <c r="I310" s="34">
        <f t="shared" si="25"/>
        <v>414158.04780891136</v>
      </c>
      <c r="J310" s="35">
        <f>IFERROR(VLOOKUP($B310,'WSW2025'!$R$13:$U$334,4,FALSE()),0)</f>
        <v>0</v>
      </c>
      <c r="K310" s="35">
        <f>IFERROR(VLOOKUP(B310,'BESCHUT WERK 2025'!$K$13:$N$354,4,FALSE()),0)</f>
        <v>360964.84043828218</v>
      </c>
      <c r="L310" s="35">
        <f>IFERROR(VLOOKUP(B310,'SOCIALE INFRASTRUCTUUR 2025'!$K$13:$N$354,4,FALSE()),0)</f>
        <v>53193.207370629163</v>
      </c>
      <c r="N310" s="34">
        <f t="shared" si="26"/>
        <v>443494.19313214038</v>
      </c>
      <c r="O310" s="35">
        <f>IFERROR(VLOOKUP($B310,'WSW2025'!$R$13:$V$334,5,FALSE()),0)</f>
        <v>0</v>
      </c>
      <c r="P310" s="35">
        <f>IFERROR(VLOOKUP(B310,'BESCHUT WERK 2025'!$K$13:$O$354,5,FALSE()),0)</f>
        <v>386256.94157395558</v>
      </c>
      <c r="Q310" s="35">
        <f>IFERROR(VLOOKUP(B310,'SOCIALE INFRASTRUCTUUR 2025'!$K$13:$O$354,5,FALSE()),0)</f>
        <v>57237.251558184813</v>
      </c>
      <c r="S310" s="34">
        <f t="shared" si="27"/>
        <v>472551.32560041494</v>
      </c>
      <c r="T310" s="35">
        <f>IFERROR(VLOOKUP($B310,'WSW2025'!$R$13:$W$334,6,FALSE()),0)</f>
        <v>0</v>
      </c>
      <c r="U310" s="35">
        <f>IFERROR(VLOOKUP(B310,'BESCHUT WERK 2025'!$K$13:$P$354,6,FALSE()),0)</f>
        <v>411265.06479121523</v>
      </c>
      <c r="V310" s="35">
        <f>IFERROR(VLOOKUP(B310,'SOCIALE INFRASTRUCTUUR 2025'!$K$13:$P$354,6,FALSE()),0)</f>
        <v>61286.260809199703</v>
      </c>
      <c r="X310" s="34">
        <f t="shared" si="28"/>
        <v>501905.11875867244</v>
      </c>
      <c r="Y310" s="35">
        <f>IFERROR(VLOOKUP($B310,'WSW2025'!$R$13:$X$334,7,FALSE()),0)</f>
        <v>0</v>
      </c>
      <c r="Z310" s="35">
        <f>IFERROR(VLOOKUP(B310,'BESCHUT WERK 2025'!$K$13:$Q$354,7,FALSE()),0)</f>
        <v>436562.40110326896</v>
      </c>
      <c r="AA310" s="35">
        <f>IFERROR(VLOOKUP(B310,'SOCIALE INFRASTRUCTUUR 2025'!$K$13:$Q$354,7,FALSE()),0)</f>
        <v>65342.717655403467</v>
      </c>
      <c r="AC310" s="34">
        <f t="shared" si="29"/>
        <v>535462.92865720729</v>
      </c>
      <c r="AD310" s="35">
        <f>IFERROR(VLOOKUP($B310,'WSW2025'!$R$13:$Y$334,8,FALSE()),0)</f>
        <v>0</v>
      </c>
      <c r="AE310" s="35">
        <f>IFERROR(VLOOKUP(B310,'BESCHUT WERK 2025'!$K$13:$R$354,8,FALSE()),0)</f>
        <v>465711.2346499936</v>
      </c>
      <c r="AF310" s="35">
        <f>IFERROR(VLOOKUP(B310,'SOCIALE INFRASTRUCTUUR 2025'!$K$13:$R$354,8,FALSE()),0)</f>
        <v>69751.694007213679</v>
      </c>
    </row>
    <row r="311" spans="2:32">
      <c r="B311" s="32">
        <v>626</v>
      </c>
      <c r="C311" s="33" t="s">
        <v>322</v>
      </c>
      <c r="D311" s="34">
        <f t="shared" si="24"/>
        <v>145756.71556469059</v>
      </c>
      <c r="E311" s="35">
        <f>IFERROR(VLOOKUP($B311,'WSW2025'!$R$13:$T$334,3,FALSE()),0)</f>
        <v>0</v>
      </c>
      <c r="F311" s="35">
        <f>IFERROR(VLOOKUP(B311,'BESCHUT WERK 2025'!$K$13:$M$354,3,FALSE()),0)</f>
        <v>126931.73027878442</v>
      </c>
      <c r="G311" s="35">
        <f>IFERROR(VLOOKUP(B311,'SOCIALE INFRASTRUCTUUR 2025'!$K$13:$M$354,3,FALSE()),0)</f>
        <v>18824.985285906161</v>
      </c>
      <c r="H311" s="31"/>
      <c r="I311" s="34">
        <f t="shared" si="25"/>
        <v>156871.17606201611</v>
      </c>
      <c r="J311" s="35">
        <f>IFERROR(VLOOKUP($B311,'WSW2025'!$R$13:$U$334,4,FALSE()),0)</f>
        <v>0</v>
      </c>
      <c r="K311" s="35">
        <f>IFERROR(VLOOKUP(B311,'BESCHUT WERK 2025'!$K$13:$N$354,4,FALSE()),0)</f>
        <v>136499.30940943473</v>
      </c>
      <c r="L311" s="35">
        <f>IFERROR(VLOOKUP(B311,'SOCIALE INFRASTRUCTUUR 2025'!$K$13:$N$354,4,FALSE()),0)</f>
        <v>20371.866652581382</v>
      </c>
      <c r="N311" s="34">
        <f t="shared" si="26"/>
        <v>167984.19886761109</v>
      </c>
      <c r="O311" s="35">
        <f>IFERROR(VLOOKUP($B311,'WSW2025'!$R$13:$V$334,5,FALSE()),0)</f>
        <v>0</v>
      </c>
      <c r="P311" s="35">
        <f>IFERROR(VLOOKUP(B311,'BESCHUT WERK 2025'!$K$13:$O$354,5,FALSE()),0)</f>
        <v>146063.54933468925</v>
      </c>
      <c r="Q311" s="35">
        <f>IFERROR(VLOOKUP(B311,'SOCIALE INFRASTRUCTUUR 2025'!$K$13:$O$354,5,FALSE()),0)</f>
        <v>21920.649532921841</v>
      </c>
      <c r="S311" s="34">
        <f t="shared" si="27"/>
        <v>178991.73657906835</v>
      </c>
      <c r="T311" s="35">
        <f>IFERROR(VLOOKUP($B311,'WSW2025'!$R$13:$W$334,6,FALSE()),0)</f>
        <v>0</v>
      </c>
      <c r="U311" s="35">
        <f>IFERROR(VLOOKUP(B311,'BESCHUT WERK 2025'!$K$13:$P$354,6,FALSE()),0)</f>
        <v>155520.40265214082</v>
      </c>
      <c r="V311" s="35">
        <f>IFERROR(VLOOKUP(B311,'SOCIALE INFRASTRUCTUUR 2025'!$K$13:$P$354,6,FALSE()),0)</f>
        <v>23471.333926927546</v>
      </c>
      <c r="X311" s="34">
        <f t="shared" si="28"/>
        <v>190111.49285737326</v>
      </c>
      <c r="Y311" s="35">
        <f>IFERROR(VLOOKUP($B311,'WSW2025'!$R$13:$X$334,7,FALSE()),0)</f>
        <v>0</v>
      </c>
      <c r="Z311" s="35">
        <f>IFERROR(VLOOKUP(B311,'BESCHUT WERK 2025'!$K$13:$Q$354,7,FALSE()),0)</f>
        <v>165086.62226594213</v>
      </c>
      <c r="AA311" s="35">
        <f>IFERROR(VLOOKUP(B311,'SOCIALE INFRASTRUCTUUR 2025'!$K$13:$Q$354,7,FALSE()),0)</f>
        <v>25024.870591431118</v>
      </c>
      <c r="AC311" s="34">
        <f t="shared" si="29"/>
        <v>202822.70514003065</v>
      </c>
      <c r="AD311" s="35">
        <f>IFERROR(VLOOKUP($B311,'WSW2025'!$R$13:$Y$334,8,FALSE()),0)</f>
        <v>0</v>
      </c>
      <c r="AE311" s="35">
        <f>IFERROR(VLOOKUP(B311,'BESCHUT WERK 2025'!$K$13:$R$354,8,FALSE()),0)</f>
        <v>176109.29041386369</v>
      </c>
      <c r="AF311" s="35">
        <f>IFERROR(VLOOKUP(B311,'SOCIALE INFRASTRUCTUUR 2025'!$K$13:$R$354,8,FALSE()),0)</f>
        <v>26713.414726166942</v>
      </c>
    </row>
    <row r="312" spans="2:32">
      <c r="B312" s="32">
        <v>285</v>
      </c>
      <c r="C312" s="33" t="s">
        <v>323</v>
      </c>
      <c r="D312" s="34">
        <f t="shared" si="24"/>
        <v>2434624.288721201</v>
      </c>
      <c r="E312" s="35">
        <f>IFERROR(VLOOKUP($B312,'WSW2025'!$R$13:$T$334,3,FALSE()),0)</f>
        <v>2252778.0420719408</v>
      </c>
      <c r="F312" s="35">
        <f>IFERROR(VLOOKUP(B312,'BESCHUT WERK 2025'!$K$13:$M$354,3,FALSE()),0)</f>
        <v>160780.19168646011</v>
      </c>
      <c r="G312" s="35">
        <f>IFERROR(VLOOKUP(B312,'SOCIALE INFRASTRUCTUUR 2025'!$K$13:$M$354,3,FALSE()),0)</f>
        <v>21066.05496279975</v>
      </c>
      <c r="H312" s="31"/>
      <c r="I312" s="34">
        <f t="shared" si="25"/>
        <v>2283507.3027848522</v>
      </c>
      <c r="J312" s="35">
        <f>IFERROR(VLOOKUP($B312,'WSW2025'!$R$13:$U$334,4,FALSE()),0)</f>
        <v>2087811.0886597752</v>
      </c>
      <c r="K312" s="35">
        <f>IFERROR(VLOOKUP(B312,'BESCHUT WERK 2025'!$K$13:$N$354,4,FALSE()),0)</f>
        <v>172899.12525194976</v>
      </c>
      <c r="L312" s="35">
        <f>IFERROR(VLOOKUP(B312,'SOCIALE INFRASTRUCTUUR 2025'!$K$13:$N$354,4,FALSE()),0)</f>
        <v>22797.088873126781</v>
      </c>
      <c r="N312" s="34">
        <f t="shared" si="26"/>
        <v>2196655.1563936193</v>
      </c>
      <c r="O312" s="35">
        <f>IFERROR(VLOOKUP($B312,'WSW2025'!$R$13:$V$334,5,FALSE()),0)</f>
        <v>1987111.0765685532</v>
      </c>
      <c r="P312" s="35">
        <f>IFERROR(VLOOKUP(B312,'BESCHUT WERK 2025'!$K$13:$O$354,5,FALSE()),0)</f>
        <v>185013.82915727221</v>
      </c>
      <c r="Q312" s="35">
        <f>IFERROR(VLOOKUP(B312,'SOCIALE INFRASTRUCTUUR 2025'!$K$13:$O$354,5,FALSE()),0)</f>
        <v>24530.250667793487</v>
      </c>
      <c r="S312" s="34">
        <f t="shared" si="27"/>
        <v>2217090.9614423178</v>
      </c>
      <c r="T312" s="35">
        <f>IFERROR(VLOOKUP($B312,'WSW2025'!$R$13:$W$334,6,FALSE()),0)</f>
        <v>1993832.9110694735</v>
      </c>
      <c r="U312" s="35">
        <f>IFERROR(VLOOKUP(B312,'BESCHUT WERK 2025'!$K$13:$P$354,6,FALSE()),0)</f>
        <v>196992.51002604456</v>
      </c>
      <c r="V312" s="35">
        <f>IFERROR(VLOOKUP(B312,'SOCIALE INFRASTRUCTUUR 2025'!$K$13:$P$354,6,FALSE()),0)</f>
        <v>26265.540346799869</v>
      </c>
      <c r="X312" s="34">
        <f t="shared" si="28"/>
        <v>2168312.8173841038</v>
      </c>
      <c r="Y312" s="35">
        <f>IFERROR(VLOOKUP($B312,'WSW2025'!$R$13:$X$334,7,FALSE()),0)</f>
        <v>1931199.0739949283</v>
      </c>
      <c r="Z312" s="35">
        <f>IFERROR(VLOOKUP(B312,'BESCHUT WERK 2025'!$K$13:$Q$354,7,FALSE()),0)</f>
        <v>209109.72153685949</v>
      </c>
      <c r="AA312" s="35">
        <f>IFERROR(VLOOKUP(B312,'SOCIALE INFRASTRUCTUUR 2025'!$K$13:$Q$354,7,FALSE()),0)</f>
        <v>28004.021852315771</v>
      </c>
      <c r="AC312" s="34">
        <f t="shared" si="29"/>
        <v>2196674.2072649128</v>
      </c>
      <c r="AD312" s="35">
        <f>IFERROR(VLOOKUP($B312,'WSW2025'!$R$13:$Y$334,8,FALSE()),0)</f>
        <v>1943708.8562614033</v>
      </c>
      <c r="AE312" s="35">
        <f>IFERROR(VLOOKUP(B312,'BESCHUT WERK 2025'!$K$13:$R$354,8,FALSE()),0)</f>
        <v>223071.76785756068</v>
      </c>
      <c r="AF312" s="35">
        <f>IFERROR(VLOOKUP(B312,'SOCIALE INFRASTRUCTUUR 2025'!$K$13:$R$354,8,FALSE()),0)</f>
        <v>29893.583145948716</v>
      </c>
    </row>
    <row r="313" spans="2:32">
      <c r="B313" s="32">
        <v>865</v>
      </c>
      <c r="C313" s="33" t="s">
        <v>324</v>
      </c>
      <c r="D313" s="34">
        <f t="shared" si="24"/>
        <v>5359964.6841294076</v>
      </c>
      <c r="E313" s="35">
        <f>IFERROR(VLOOKUP($B313,'WSW2025'!$R$13:$T$334,3,FALSE()),0)</f>
        <v>4932736.0551039251</v>
      </c>
      <c r="F313" s="35">
        <f>IFERROR(VLOOKUP(B313,'BESCHUT WERK 2025'!$K$13:$M$354,3,FALSE()),0)</f>
        <v>381062.59368147387</v>
      </c>
      <c r="G313" s="35">
        <f>IFERROR(VLOOKUP(B313,'SOCIALE INFRASTRUCTUUR 2025'!$K$13:$M$354,3,FALSE()),0)</f>
        <v>46166.035344007971</v>
      </c>
      <c r="H313" s="31"/>
      <c r="I313" s="34">
        <f t="shared" si="25"/>
        <v>4811273.9895546045</v>
      </c>
      <c r="J313" s="35">
        <f>IFERROR(VLOOKUP($B313,'WSW2025'!$R$13:$U$334,4,FALSE()),0)</f>
        <v>4351528.9250379093</v>
      </c>
      <c r="K313" s="35">
        <f>IFERROR(VLOOKUP(B313,'BESCHUT WERK 2025'!$K$13:$N$354,4,FALSE()),0)</f>
        <v>409785.48677345976</v>
      </c>
      <c r="L313" s="35">
        <f>IFERROR(VLOOKUP(B313,'SOCIALE INFRASTRUCTUUR 2025'!$K$13:$N$354,4,FALSE()),0)</f>
        <v>49959.577743235292</v>
      </c>
      <c r="N313" s="34">
        <f t="shared" si="26"/>
        <v>4648501.5529424334</v>
      </c>
      <c r="O313" s="35">
        <f>IFERROR(VLOOKUP($B313,'WSW2025'!$R$13:$V$334,5,FALSE()),0)</f>
        <v>4156245.4143494125</v>
      </c>
      <c r="P313" s="35">
        <f>IFERROR(VLOOKUP(B313,'BESCHUT WERK 2025'!$K$13:$O$354,5,FALSE()),0)</f>
        <v>438498.355214665</v>
      </c>
      <c r="Q313" s="35">
        <f>IFERROR(VLOOKUP(B313,'SOCIALE INFRASTRUCTUUR 2025'!$K$13:$O$354,5,FALSE()),0)</f>
        <v>53757.783378355947</v>
      </c>
      <c r="S313" s="34">
        <f t="shared" si="27"/>
        <v>4433489.1215266446</v>
      </c>
      <c r="T313" s="35">
        <f>IFERROR(VLOOKUP($B313,'WSW2025'!$R$13:$W$334,6,FALSE()),0)</f>
        <v>3909039.631672598</v>
      </c>
      <c r="U313" s="35">
        <f>IFERROR(VLOOKUP(B313,'BESCHUT WERK 2025'!$K$13:$P$354,6,FALSE()),0)</f>
        <v>466888.8376046769</v>
      </c>
      <c r="V313" s="35">
        <f>IFERROR(VLOOKUP(B313,'SOCIALE INFRASTRUCTUUR 2025'!$K$13:$P$354,6,FALSE()),0)</f>
        <v>57560.652249369938</v>
      </c>
      <c r="X313" s="34">
        <f t="shared" si="28"/>
        <v>4245150.3137049107</v>
      </c>
      <c r="Y313" s="35">
        <f>IFERROR(VLOOKUP($B313,'WSW2025'!$R$13:$X$334,7,FALSE()),0)</f>
        <v>3688172.1484486205</v>
      </c>
      <c r="Z313" s="35">
        <f>IFERROR(VLOOKUP(B313,'BESCHUT WERK 2025'!$K$13:$Q$354,7,FALSE()),0)</f>
        <v>495607.64928206615</v>
      </c>
      <c r="AA313" s="35">
        <f>IFERROR(VLOOKUP(B313,'SOCIALE INFRASTRUCTUUR 2025'!$K$13:$Q$354,7,FALSE()),0)</f>
        <v>61370.515974223927</v>
      </c>
      <c r="AC313" s="34">
        <f t="shared" si="29"/>
        <v>4109211.6284029568</v>
      </c>
      <c r="AD313" s="35">
        <f>IFERROR(VLOOKUP($B313,'WSW2025'!$R$13:$Y$334,8,FALSE()),0)</f>
        <v>3515001.284142056</v>
      </c>
      <c r="AE313" s="35">
        <f>IFERROR(VLOOKUP(B313,'BESCHUT WERK 2025'!$K$13:$R$354,8,FALSE()),0)</f>
        <v>528698.87481339602</v>
      </c>
      <c r="AF313" s="35">
        <f>IFERROR(VLOOKUP(B313,'SOCIALE INFRASTRUCTUUR 2025'!$K$13:$R$354,8,FALSE()),0)</f>
        <v>65511.469447504642</v>
      </c>
    </row>
    <row r="314" spans="2:32">
      <c r="B314" s="32">
        <v>1949</v>
      </c>
      <c r="C314" s="33" t="s">
        <v>325</v>
      </c>
      <c r="D314" s="34">
        <f t="shared" si="24"/>
        <v>6372971.576912568</v>
      </c>
      <c r="E314" s="35">
        <f>IFERROR(VLOOKUP($B314,'WSW2025'!$R$13:$T$334,3,FALSE()),0)</f>
        <v>6043856.5851072622</v>
      </c>
      <c r="F314" s="35">
        <f>IFERROR(VLOOKUP(B314,'BESCHUT WERK 2025'!$K$13:$M$354,3,FALSE()),0)</f>
        <v>284891.2168479386</v>
      </c>
      <c r="G314" s="35">
        <f>IFERROR(VLOOKUP(B314,'SOCIALE INFRASTRUCTUUR 2025'!$K$13:$M$354,3,FALSE()),0)</f>
        <v>44223.774957366855</v>
      </c>
      <c r="H314" s="31"/>
      <c r="I314" s="34">
        <f t="shared" si="25"/>
        <v>6152113.7147139655</v>
      </c>
      <c r="J314" s="35">
        <f>IFERROR(VLOOKUP($B314,'WSW2025'!$R$13:$U$334,4,FALSE()),0)</f>
        <v>5797890.8795540277</v>
      </c>
      <c r="K314" s="35">
        <f>IFERROR(VLOOKUP(B314,'BESCHUT WERK 2025'!$K$13:$N$354,4,FALSE()),0)</f>
        <v>306365.1166745089</v>
      </c>
      <c r="L314" s="35">
        <f>IFERROR(VLOOKUP(B314,'SOCIALE INFRASTRUCTUUR 2025'!$K$13:$N$354,4,FALSE()),0)</f>
        <v>47857.718485429272</v>
      </c>
      <c r="N314" s="34">
        <f t="shared" si="26"/>
        <v>5862179.7205868633</v>
      </c>
      <c r="O314" s="35">
        <f>IFERROR(VLOOKUP($B314,'WSW2025'!$R$13:$V$334,5,FALSE()),0)</f>
        <v>5482852.0696853166</v>
      </c>
      <c r="P314" s="35">
        <f>IFERROR(VLOOKUP(B314,'BESCHUT WERK 2025'!$K$13:$O$354,5,FALSE()),0)</f>
        <v>327831.52184007951</v>
      </c>
      <c r="Q314" s="35">
        <f>IFERROR(VLOOKUP(B314,'SOCIALE INFRASTRUCTUUR 2025'!$K$13:$O$354,5,FALSE()),0)</f>
        <v>51496.129061467182</v>
      </c>
      <c r="S314" s="34">
        <f t="shared" si="27"/>
        <v>5678079.968069586</v>
      </c>
      <c r="T314" s="35">
        <f>IFERROR(VLOOKUP($B314,'WSW2025'!$R$13:$W$334,6,FALSE()),0)</f>
        <v>5273884.0576537456</v>
      </c>
      <c r="U314" s="35">
        <f>IFERROR(VLOOKUP(B314,'BESCHUT WERK 2025'!$K$13:$P$354,6,FALSE()),0)</f>
        <v>349056.90373035992</v>
      </c>
      <c r="V314" s="35">
        <f>IFERROR(VLOOKUP(B314,'SOCIALE INFRASTRUCTUUR 2025'!$K$13:$P$354,6,FALSE()),0)</f>
        <v>55139.006685480585</v>
      </c>
      <c r="X314" s="34">
        <f t="shared" si="28"/>
        <v>5475928.4339008126</v>
      </c>
      <c r="Y314" s="35">
        <f>IFERROR(VLOOKUP($B314,'WSW2025'!$R$13:$X$334,7,FALSE()),0)</f>
        <v>5046612.0968224639</v>
      </c>
      <c r="Z314" s="35">
        <f>IFERROR(VLOOKUP(B314,'BESCHUT WERK 2025'!$K$13:$Q$354,7,FALSE()),0)</f>
        <v>370527.75219689158</v>
      </c>
      <c r="AA314" s="35">
        <f>IFERROR(VLOOKUP(B314,'SOCIALE INFRASTRUCTUUR 2025'!$K$13:$Q$354,7,FALSE()),0)</f>
        <v>58788.584881457224</v>
      </c>
      <c r="AC314" s="34">
        <f t="shared" si="29"/>
        <v>5370105.8044914007</v>
      </c>
      <c r="AD314" s="35">
        <f>IFERROR(VLOOKUP($B314,'WSW2025'!$R$13:$Y$334,8,FALSE()),0)</f>
        <v>4912082.9625232574</v>
      </c>
      <c r="AE314" s="35">
        <f>IFERROR(VLOOKUP(B314,'BESCHUT WERK 2025'!$K$13:$R$354,8,FALSE()),0)</f>
        <v>395267.51848444983</v>
      </c>
      <c r="AF314" s="35">
        <f>IFERROR(VLOOKUP(B314,'SOCIALE INFRASTRUCTUUR 2025'!$K$13:$R$354,8,FALSE()),0)</f>
        <v>62755.323483693763</v>
      </c>
    </row>
    <row r="315" spans="2:32">
      <c r="B315" s="32">
        <v>866</v>
      </c>
      <c r="C315" s="33" t="s">
        <v>326</v>
      </c>
      <c r="D315" s="34">
        <f t="shared" si="24"/>
        <v>1307319.0659221802</v>
      </c>
      <c r="E315" s="35">
        <f>IFERROR(VLOOKUP($B315,'WSW2025'!$R$13:$T$334,3,FALSE()),0)</f>
        <v>1251299.2280911556</v>
      </c>
      <c r="F315" s="35">
        <f>IFERROR(VLOOKUP(B315,'BESCHUT WERK 2025'!$K$13:$M$354,3,FALSE()),0)</f>
        <v>47951.986994207589</v>
      </c>
      <c r="G315" s="35">
        <f>IFERROR(VLOOKUP(B315,'SOCIALE INFRASTRUCTUUR 2025'!$K$13:$M$354,3,FALSE()),0)</f>
        <v>8067.8508368169269</v>
      </c>
      <c r="H315" s="31"/>
      <c r="I315" s="34">
        <f t="shared" si="25"/>
        <v>1274013.608193076</v>
      </c>
      <c r="J315" s="35">
        <f>IFERROR(VLOOKUP($B315,'WSW2025'!$R$13:$U$334,4,FALSE()),0)</f>
        <v>1213716.4024222149</v>
      </c>
      <c r="K315" s="35">
        <f>IFERROR(VLOOKUP(B315,'BESCHUT WERK 2025'!$K$13:$N$354,4,FALSE()),0)</f>
        <v>51566.405776897664</v>
      </c>
      <c r="L315" s="35">
        <f>IFERROR(VLOOKUP(B315,'SOCIALE INFRASTRUCTUUR 2025'!$K$13:$N$354,4,FALSE()),0)</f>
        <v>8730.7999939634483</v>
      </c>
      <c r="N315" s="34">
        <f t="shared" si="26"/>
        <v>1189385.3530026015</v>
      </c>
      <c r="O315" s="35">
        <f>IFERROR(VLOOKUP($B315,'WSW2025'!$R$13:$V$334,5,FALSE()),0)</f>
        <v>1124811.2258350698</v>
      </c>
      <c r="P315" s="35">
        <f>IFERROR(VLOOKUP(B315,'BESCHUT WERK 2025'!$K$13:$O$354,5,FALSE()),0)</f>
        <v>55179.563081993801</v>
      </c>
      <c r="Q315" s="35">
        <f>IFERROR(VLOOKUP(B315,'SOCIALE INFRASTRUCTUUR 2025'!$K$13:$O$354,5,FALSE()),0)</f>
        <v>9394.5640855379334</v>
      </c>
      <c r="S315" s="34">
        <f t="shared" si="27"/>
        <v>1199286.9938934487</v>
      </c>
      <c r="T315" s="35">
        <f>IFERROR(VLOOKUP($B315,'WSW2025'!$R$13:$W$334,6,FALSE()),0)</f>
        <v>1130475.6986688771</v>
      </c>
      <c r="U315" s="35">
        <f>IFERROR(VLOOKUP(B315,'BESCHUT WERK 2025'!$K$13:$P$354,6,FALSE()),0)</f>
        <v>58752.152113031159</v>
      </c>
      <c r="V315" s="35">
        <f>IFERROR(VLOOKUP(B315,'SOCIALE INFRASTRUCTUUR 2025'!$K$13:$P$354,6,FALSE()),0)</f>
        <v>10059.143111540378</v>
      </c>
      <c r="X315" s="34">
        <f t="shared" si="28"/>
        <v>1144362.4921195302</v>
      </c>
      <c r="Y315" s="35">
        <f>IFERROR(VLOOKUP($B315,'WSW2025'!$R$13:$X$334,7,FALSE()),0)</f>
        <v>1071271.4902798783</v>
      </c>
      <c r="Z315" s="35">
        <f>IFERROR(VLOOKUP(B315,'BESCHUT WERK 2025'!$K$13:$Q$354,7,FALSE()),0)</f>
        <v>62366.057300467182</v>
      </c>
      <c r="AA315" s="35">
        <f>IFERROR(VLOOKUP(B315,'SOCIALE INFRASTRUCTUUR 2025'!$K$13:$Q$354,7,FALSE()),0)</f>
        <v>10724.944539184764</v>
      </c>
      <c r="AC315" s="34">
        <f t="shared" si="29"/>
        <v>1084969.6294029667</v>
      </c>
      <c r="AD315" s="35">
        <f>IFERROR(VLOOKUP($B315,'WSW2025'!$R$13:$Y$334,8,FALSE()),0)</f>
        <v>1006990.8467131816</v>
      </c>
      <c r="AE315" s="35">
        <f>IFERROR(VLOOKUP(B315,'BESCHUT WERK 2025'!$K$13:$R$354,8,FALSE()),0)</f>
        <v>66530.176378570774</v>
      </c>
      <c r="AF315" s="35">
        <f>IFERROR(VLOOKUP(B315,'SOCIALE INFRASTRUCTUUR 2025'!$K$13:$R$354,8,FALSE()),0)</f>
        <v>11448.606311214404</v>
      </c>
    </row>
    <row r="316" spans="2:32">
      <c r="B316" s="32">
        <v>867</v>
      </c>
      <c r="C316" s="33" t="s">
        <v>327</v>
      </c>
      <c r="D316" s="34">
        <f t="shared" si="24"/>
        <v>6248016.9132661782</v>
      </c>
      <c r="E316" s="35">
        <f>IFERROR(VLOOKUP($B316,'WSW2025'!$R$13:$T$334,3,FALSE()),0)</f>
        <v>5843866.1878942428</v>
      </c>
      <c r="F316" s="35">
        <f>IFERROR(VLOOKUP(B316,'BESCHUT WERK 2025'!$K$13:$M$354,3,FALSE()),0)</f>
        <v>349767.43454598432</v>
      </c>
      <c r="G316" s="35">
        <f>IFERROR(VLOOKUP(B316,'SOCIALE INFRASTRUCTUUR 2025'!$K$13:$M$354,3,FALSE()),0)</f>
        <v>54383.290825951131</v>
      </c>
      <c r="H316" s="31"/>
      <c r="I316" s="34">
        <f t="shared" si="25"/>
        <v>5990867.828851766</v>
      </c>
      <c r="J316" s="35">
        <f>IFERROR(VLOOKUP($B316,'WSW2025'!$R$13:$U$334,4,FALSE()),0)</f>
        <v>5555884.3392605307</v>
      </c>
      <c r="K316" s="35">
        <f>IFERROR(VLOOKUP(B316,'BESCHUT WERK 2025'!$K$13:$N$354,4,FALSE()),0)</f>
        <v>376131.43037266633</v>
      </c>
      <c r="L316" s="35">
        <f>IFERROR(VLOOKUP(B316,'SOCIALE INFRASTRUCTUUR 2025'!$K$13:$N$354,4,FALSE()),0)</f>
        <v>58852.059218568429</v>
      </c>
      <c r="N316" s="34">
        <f t="shared" si="26"/>
        <v>5957987.2134356573</v>
      </c>
      <c r="O316" s="35">
        <f>IFERROR(VLOOKUP($B316,'WSW2025'!$R$13:$V$334,5,FALSE()),0)</f>
        <v>5492174.6677294057</v>
      </c>
      <c r="P316" s="35">
        <f>IFERROR(VLOOKUP(B316,'BESCHUT WERK 2025'!$K$13:$O$354,5,FALSE()),0)</f>
        <v>402486.22483336675</v>
      </c>
      <c r="Q316" s="35">
        <f>IFERROR(VLOOKUP(B316,'SOCIALE INFRASTRUCTUUR 2025'!$K$13:$O$354,5,FALSE()),0)</f>
        <v>63326.320872885313</v>
      </c>
      <c r="S316" s="34">
        <f t="shared" si="27"/>
        <v>5767169.0537414616</v>
      </c>
      <c r="T316" s="35">
        <f>IFERROR(VLOOKUP($B316,'WSW2025'!$R$13:$W$334,6,FALSE()),0)</f>
        <v>5270817.8684222149</v>
      </c>
      <c r="U316" s="35">
        <f>IFERROR(VLOOKUP(B316,'BESCHUT WERK 2025'!$K$13:$P$354,6,FALSE()),0)</f>
        <v>428545.10953034495</v>
      </c>
      <c r="V316" s="35">
        <f>IFERROR(VLOOKUP(B316,'SOCIALE INFRASTRUCTUUR 2025'!$K$13:$P$354,6,FALSE()),0)</f>
        <v>67806.075788901799</v>
      </c>
      <c r="X316" s="34">
        <f t="shared" si="28"/>
        <v>5629327.7437658096</v>
      </c>
      <c r="Y316" s="35">
        <f>IFERROR(VLOOKUP($B316,'WSW2025'!$R$13:$X$334,7,FALSE()),0)</f>
        <v>5102128.3140355228</v>
      </c>
      <c r="Z316" s="35">
        <f>IFERROR(VLOOKUP(B316,'BESCHUT WERK 2025'!$K$13:$Q$354,7,FALSE()),0)</f>
        <v>454905.35913281894</v>
      </c>
      <c r="AA316" s="35">
        <f>IFERROR(VLOOKUP(B316,'SOCIALE INFRASTRUCTUUR 2025'!$K$13:$Q$354,7,FALSE()),0)</f>
        <v>72294.070597467668</v>
      </c>
      <c r="AC316" s="34">
        <f t="shared" si="29"/>
        <v>5471955.2409501625</v>
      </c>
      <c r="AD316" s="35">
        <f>IFERROR(VLOOKUP($B316,'WSW2025'!$R$13:$Y$334,8,FALSE()),0)</f>
        <v>4909504.220378588</v>
      </c>
      <c r="AE316" s="35">
        <f>IFERROR(VLOOKUP(B316,'BESCHUT WERK 2025'!$K$13:$R$354,8,FALSE()),0)</f>
        <v>485278.93358486978</v>
      </c>
      <c r="AF316" s="35">
        <f>IFERROR(VLOOKUP(B316,'SOCIALE INFRASTRUCTUUR 2025'!$K$13:$R$354,8,FALSE()),0)</f>
        <v>77172.086986704497</v>
      </c>
    </row>
    <row r="317" spans="2:32">
      <c r="B317" s="32">
        <v>627</v>
      </c>
      <c r="C317" s="33" t="s">
        <v>328</v>
      </c>
      <c r="D317" s="34">
        <f t="shared" si="24"/>
        <v>2338174.9424027661</v>
      </c>
      <c r="E317" s="35">
        <f>IFERROR(VLOOKUP($B317,'WSW2025'!$R$13:$T$334,3,FALSE()),0)</f>
        <v>2024299.2244003373</v>
      </c>
      <c r="F317" s="35">
        <f>IFERROR(VLOOKUP(B317,'BESCHUT WERK 2025'!$K$13:$M$354,3,FALSE()),0)</f>
        <v>284891.2168479386</v>
      </c>
      <c r="G317" s="35">
        <f>IFERROR(VLOOKUP(B317,'SOCIALE INFRASTRUCTUUR 2025'!$K$13:$M$354,3,FALSE()),0)</f>
        <v>28984.501154490441</v>
      </c>
      <c r="H317" s="31"/>
      <c r="I317" s="34">
        <f t="shared" si="25"/>
        <v>2340824.2010216564</v>
      </c>
      <c r="J317" s="35">
        <f>IFERROR(VLOOKUP($B317,'WSW2025'!$R$13:$U$334,4,FALSE()),0)</f>
        <v>2003092.8769614266</v>
      </c>
      <c r="K317" s="35">
        <f>IFERROR(VLOOKUP(B317,'BESCHUT WERK 2025'!$K$13:$N$354,4,FALSE()),0)</f>
        <v>306365.1166745089</v>
      </c>
      <c r="L317" s="35">
        <f>IFERROR(VLOOKUP(B317,'SOCIALE INFRASTRUCTUUR 2025'!$K$13:$N$354,4,FALSE()),0)</f>
        <v>31366.207385720536</v>
      </c>
      <c r="N317" s="34">
        <f t="shared" si="26"/>
        <v>2304463.0637912191</v>
      </c>
      <c r="O317" s="35">
        <f>IFERROR(VLOOKUP($B317,'WSW2025'!$R$13:$V$334,5,FALSE()),0)</f>
        <v>1942880.7006067999</v>
      </c>
      <c r="P317" s="35">
        <f>IFERROR(VLOOKUP(B317,'BESCHUT WERK 2025'!$K$13:$O$354,5,FALSE()),0)</f>
        <v>327831.52184007951</v>
      </c>
      <c r="Q317" s="35">
        <f>IFERROR(VLOOKUP(B317,'SOCIALE INFRASTRUCTUUR 2025'!$K$13:$O$354,5,FALSE()),0)</f>
        <v>33750.841344339977</v>
      </c>
      <c r="S317" s="34">
        <f t="shared" si="27"/>
        <v>2169842.1281903554</v>
      </c>
      <c r="T317" s="35">
        <f>IFERROR(VLOOKUP($B317,'WSW2025'!$R$13:$W$334,6,FALSE()),0)</f>
        <v>1784646.8214296463</v>
      </c>
      <c r="U317" s="35">
        <f>IFERROR(VLOOKUP(B317,'BESCHUT WERK 2025'!$K$13:$P$354,6,FALSE()),0)</f>
        <v>349056.90373035992</v>
      </c>
      <c r="V317" s="35">
        <f>IFERROR(VLOOKUP(B317,'SOCIALE INFRASTRUCTUUR 2025'!$K$13:$P$354,6,FALSE()),0)</f>
        <v>36138.40303034876</v>
      </c>
      <c r="X317" s="34">
        <f t="shared" si="28"/>
        <v>2134633.729908267</v>
      </c>
      <c r="Y317" s="35">
        <f>IFERROR(VLOOKUP($B317,'WSW2025'!$R$13:$X$334,7,FALSE()),0)</f>
        <v>1725575.621403934</v>
      </c>
      <c r="Z317" s="35">
        <f>IFERROR(VLOOKUP(B317,'BESCHUT WERK 2025'!$K$13:$Q$354,7,FALSE()),0)</f>
        <v>370527.75219689158</v>
      </c>
      <c r="AA317" s="35">
        <f>IFERROR(VLOOKUP(B317,'SOCIALE INFRASTRUCTUUR 2025'!$K$13:$Q$354,7,FALSE()),0)</f>
        <v>38530.356307441558</v>
      </c>
      <c r="AC317" s="34">
        <f t="shared" si="29"/>
        <v>2092188.4278200374</v>
      </c>
      <c r="AD317" s="35">
        <f>IFERROR(VLOOKUP($B317,'WSW2025'!$R$13:$Y$334,8,FALSE()),0)</f>
        <v>1655790.7311064098</v>
      </c>
      <c r="AE317" s="35">
        <f>IFERROR(VLOOKUP(B317,'BESCHUT WERK 2025'!$K$13:$R$354,8,FALSE()),0)</f>
        <v>395267.51848444983</v>
      </c>
      <c r="AF317" s="35">
        <f>IFERROR(VLOOKUP(B317,'SOCIALE INFRASTRUCTUUR 2025'!$K$13:$R$354,8,FALSE()),0)</f>
        <v>41130.178229177669</v>
      </c>
    </row>
    <row r="318" spans="2:32">
      <c r="B318" s="32">
        <v>289</v>
      </c>
      <c r="C318" s="33" t="s">
        <v>329</v>
      </c>
      <c r="D318" s="34">
        <f t="shared" si="24"/>
        <v>3964264.8384074057</v>
      </c>
      <c r="E318" s="35">
        <f>IFERROR(VLOOKUP($B318,'WSW2025'!$R$13:$T$334,3,FALSE()),0)</f>
        <v>3625361.0725841378</v>
      </c>
      <c r="F318" s="35">
        <f>IFERROR(VLOOKUP(B318,'BESCHUT WERK 2025'!$K$13:$M$354,3,FALSE()),0)</f>
        <v>296174.03731716331</v>
      </c>
      <c r="G318" s="35">
        <f>IFERROR(VLOOKUP(B318,'SOCIALE INFRASTRUCTUUR 2025'!$K$13:$M$354,3,FALSE()),0)</f>
        <v>42729.72850610446</v>
      </c>
      <c r="H318" s="31"/>
      <c r="I318" s="34">
        <f t="shared" si="25"/>
        <v>3812218.5138259404</v>
      </c>
      <c r="J318" s="35">
        <f>IFERROR(VLOOKUP($B318,'WSW2025'!$R$13:$U$334,4,FALSE()),0)</f>
        <v>3447479.2215321939</v>
      </c>
      <c r="K318" s="35">
        <f>IFERROR(VLOOKUP(B318,'BESCHUT WERK 2025'!$K$13:$N$354,4,FALSE()),0)</f>
        <v>318498.38862201443</v>
      </c>
      <c r="L318" s="35">
        <f>IFERROR(VLOOKUP(B318,'SOCIALE INFRASTRUCTUUR 2025'!$K$13:$N$354,4,FALSE()),0)</f>
        <v>46240.90367173234</v>
      </c>
      <c r="N318" s="34">
        <f t="shared" si="26"/>
        <v>3590134.4457071722</v>
      </c>
      <c r="O318" s="35">
        <f>IFERROR(VLOOKUP($B318,'WSW2025'!$R$13:$V$334,5,FALSE()),0)</f>
        <v>3199563.1022880124</v>
      </c>
      <c r="P318" s="35">
        <f>IFERROR(VLOOKUP(B318,'BESCHUT WERK 2025'!$K$13:$O$354,5,FALSE()),0)</f>
        <v>340814.94844760717</v>
      </c>
      <c r="Q318" s="35">
        <f>IFERROR(VLOOKUP(B318,'SOCIALE INFRASTRUCTUUR 2025'!$K$13:$O$354,5,FALSE()),0)</f>
        <v>49756.394971552749</v>
      </c>
      <c r="S318" s="34">
        <f t="shared" si="27"/>
        <v>3412765.5646806913</v>
      </c>
      <c r="T318" s="35">
        <f>IFERROR(VLOOKUP($B318,'WSW2025'!$R$13:$W$334,6,FALSE()),0)</f>
        <v>2996608.4227534649</v>
      </c>
      <c r="U318" s="35">
        <f>IFERROR(VLOOKUP(B318,'BESCHUT WERK 2025'!$K$13:$P$354,6,FALSE()),0)</f>
        <v>362880.93952166056</v>
      </c>
      <c r="V318" s="35">
        <f>IFERROR(VLOOKUP(B318,'SOCIALE INFRASTRUCTUUR 2025'!$K$13:$P$354,6,FALSE()),0)</f>
        <v>53276.202405565702</v>
      </c>
      <c r="X318" s="34">
        <f t="shared" si="28"/>
        <v>3425550.1825927007</v>
      </c>
      <c r="Y318" s="35">
        <f>IFERROR(VLOOKUP($B318,'WSW2025'!$R$13:$X$334,7,FALSE()),0)</f>
        <v>2983545.579931302</v>
      </c>
      <c r="Z318" s="35">
        <f>IFERROR(VLOOKUP(B318,'BESCHUT WERK 2025'!$K$13:$Q$354,7,FALSE()),0)</f>
        <v>385202.11862053128</v>
      </c>
      <c r="AA318" s="35">
        <f>IFERROR(VLOOKUP(B318,'SOCIALE INFRASTRUCTUUR 2025'!$K$13:$Q$354,7,FALSE()),0)</f>
        <v>56802.48404086745</v>
      </c>
      <c r="AC318" s="34">
        <f t="shared" si="29"/>
        <v>3438121.6481506387</v>
      </c>
      <c r="AD318" s="35">
        <f>IFERROR(VLOOKUP($B318,'WSW2025'!$R$13:$Y$334,8,FALSE()),0)</f>
        <v>2966564.7593144518</v>
      </c>
      <c r="AE318" s="35">
        <f>IFERROR(VLOOKUP(B318,'BESCHUT WERK 2025'!$K$13:$R$354,8,FALSE()),0)</f>
        <v>410921.67763234751</v>
      </c>
      <c r="AF318" s="35">
        <f>IFERROR(VLOOKUP(B318,'SOCIALE INFRASTRUCTUUR 2025'!$K$13:$R$354,8,FALSE()),0)</f>
        <v>60635.211203839244</v>
      </c>
    </row>
    <row r="319" spans="2:32">
      <c r="B319" s="32">
        <v>629</v>
      </c>
      <c r="C319" s="33" t="s">
        <v>330</v>
      </c>
      <c r="D319" s="34">
        <f t="shared" si="24"/>
        <v>1270621.5059673681</v>
      </c>
      <c r="E319" s="35">
        <f>IFERROR(VLOOKUP($B319,'WSW2025'!$R$13:$T$334,3,FALSE()),0)</f>
        <v>1169583.8246243843</v>
      </c>
      <c r="F319" s="35">
        <f>IFERROR(VLOOKUP(B319,'BESCHUT WERK 2025'!$K$13:$M$354,3,FALSE()),0)</f>
        <v>87441.858636496079</v>
      </c>
      <c r="G319" s="35">
        <f>IFERROR(VLOOKUP(B319,'SOCIALE INFRASTRUCTUUR 2025'!$K$13:$M$354,3,FALSE()),0)</f>
        <v>13595.822706487783</v>
      </c>
      <c r="H319" s="31"/>
      <c r="I319" s="34">
        <f t="shared" si="25"/>
        <v>1278349.9196439348</v>
      </c>
      <c r="J319" s="35">
        <f>IFERROR(VLOOKUP($B319,'WSW2025'!$R$13:$U$334,4,FALSE()),0)</f>
        <v>1169604.0472461262</v>
      </c>
      <c r="K319" s="35">
        <f>IFERROR(VLOOKUP(B319,'BESCHUT WERK 2025'!$K$13:$N$354,4,FALSE()),0)</f>
        <v>94032.857593166365</v>
      </c>
      <c r="L319" s="35">
        <f>IFERROR(VLOOKUP(B319,'SOCIALE INFRASTRUCTUUR 2025'!$K$13:$N$354,4,FALSE()),0)</f>
        <v>14713.014804642107</v>
      </c>
      <c r="N319" s="34">
        <f t="shared" si="26"/>
        <v>1240984.2544221836</v>
      </c>
      <c r="O319" s="35">
        <f>IFERROR(VLOOKUP($B319,'WSW2025'!$R$13:$V$334,5,FALSE()),0)</f>
        <v>1124531.1179956207</v>
      </c>
      <c r="P319" s="35">
        <f>IFERROR(VLOOKUP(B319,'BESCHUT WERK 2025'!$K$13:$O$354,5,FALSE()),0)</f>
        <v>100621.55620834153</v>
      </c>
      <c r="Q319" s="35">
        <f>IFERROR(VLOOKUP(B319,'SOCIALE INFRASTRUCTUUR 2025'!$K$13:$O$354,5,FALSE()),0)</f>
        <v>15831.580218221328</v>
      </c>
      <c r="S319" s="34">
        <f t="shared" si="27"/>
        <v>1249844.0748450176</v>
      </c>
      <c r="T319" s="35">
        <f>IFERROR(VLOOKUP($B319,'WSW2025'!$R$13:$W$334,6,FALSE()),0)</f>
        <v>1125756.278515206</v>
      </c>
      <c r="U319" s="35">
        <f>IFERROR(VLOOKUP(B319,'BESCHUT WERK 2025'!$K$13:$P$354,6,FALSE()),0)</f>
        <v>107136.27738258606</v>
      </c>
      <c r="V319" s="35">
        <f>IFERROR(VLOOKUP(B319,'SOCIALE INFRASTRUCTUUR 2025'!$K$13:$P$354,6,FALSE()),0)</f>
        <v>16951.51894722545</v>
      </c>
      <c r="X319" s="34">
        <f t="shared" si="28"/>
        <v>1260938.8134998074</v>
      </c>
      <c r="Y319" s="35">
        <f>IFERROR(VLOOKUP($B319,'WSW2025'!$R$13:$X$334,7,FALSE()),0)</f>
        <v>1129138.9560672357</v>
      </c>
      <c r="Z319" s="35">
        <f>IFERROR(VLOOKUP(B319,'BESCHUT WERK 2025'!$K$13:$Q$354,7,FALSE()),0)</f>
        <v>113726.33978320473</v>
      </c>
      <c r="AA319" s="35">
        <f>IFERROR(VLOOKUP(B319,'SOCIALE INFRASTRUCTUUR 2025'!$K$13:$Q$354,7,FALSE()),0)</f>
        <v>18073.517649366917</v>
      </c>
      <c r="AC319" s="34">
        <f t="shared" si="29"/>
        <v>1273610.8693071364</v>
      </c>
      <c r="AD319" s="35">
        <f>IFERROR(VLOOKUP($B319,'WSW2025'!$R$13:$Y$334,8,FALSE()),0)</f>
        <v>1132998.114164243</v>
      </c>
      <c r="AE319" s="35">
        <f>IFERROR(VLOOKUP(B319,'BESCHUT WERK 2025'!$K$13:$R$354,8,FALSE()),0)</f>
        <v>121319.73339621723</v>
      </c>
      <c r="AF319" s="35">
        <f>IFERROR(VLOOKUP(B319,'SOCIALE INFRASTRUCTUUR 2025'!$K$13:$R$354,8,FALSE()),0)</f>
        <v>19293.021746676124</v>
      </c>
    </row>
    <row r="320" spans="2:32">
      <c r="B320" s="32">
        <v>852</v>
      </c>
      <c r="C320" s="33" t="s">
        <v>331</v>
      </c>
      <c r="D320" s="34">
        <f t="shared" si="24"/>
        <v>660856.02361239237</v>
      </c>
      <c r="E320" s="35">
        <f>IFERROR(VLOOKUP($B320,'WSW2025'!$R$13:$T$334,3,FALSE()),0)</f>
        <v>560266.55620478722</v>
      </c>
      <c r="F320" s="35">
        <f>IFERROR(VLOOKUP(B320,'BESCHUT WERK 2025'!$K$13:$M$354,3,FALSE()),0)</f>
        <v>87441.858636496079</v>
      </c>
      <c r="G320" s="35">
        <f>IFERROR(VLOOKUP(B320,'SOCIALE INFRASTRUCTUUR 2025'!$K$13:$M$354,3,FALSE()),0)</f>
        <v>13147.608771109066</v>
      </c>
      <c r="H320" s="31"/>
      <c r="I320" s="34">
        <f t="shared" si="25"/>
        <v>669141.33828682348</v>
      </c>
      <c r="J320" s="35">
        <f>IFERROR(VLOOKUP($B320,'WSW2025'!$R$13:$U$334,4,FALSE()),0)</f>
        <v>560880.51033312408</v>
      </c>
      <c r="K320" s="35">
        <f>IFERROR(VLOOKUP(B320,'BESCHUT WERK 2025'!$K$13:$N$354,4,FALSE()),0)</f>
        <v>94032.857593166365</v>
      </c>
      <c r="L320" s="35">
        <f>IFERROR(VLOOKUP(B320,'SOCIALE INFRASTRUCTUUR 2025'!$K$13:$N$354,4,FALSE()),0)</f>
        <v>14227.970360533029</v>
      </c>
      <c r="N320" s="34">
        <f t="shared" si="26"/>
        <v>642498.00469636975</v>
      </c>
      <c r="O320" s="35">
        <f>IFERROR(VLOOKUP($B320,'WSW2025'!$R$13:$V$334,5,FALSE()),0)</f>
        <v>526566.78849678126</v>
      </c>
      <c r="P320" s="35">
        <f>IFERROR(VLOOKUP(B320,'BESCHUT WERK 2025'!$K$13:$O$354,5,FALSE()),0)</f>
        <v>100621.55620834153</v>
      </c>
      <c r="Q320" s="35">
        <f>IFERROR(VLOOKUP(B320,'SOCIALE INFRASTRUCTUUR 2025'!$K$13:$O$354,5,FALSE()),0)</f>
        <v>15309.659991247001</v>
      </c>
      <c r="S320" s="34">
        <f t="shared" si="27"/>
        <v>595143.50831647543</v>
      </c>
      <c r="T320" s="35">
        <f>IFERROR(VLOOKUP($B320,'WSW2025'!$R$13:$W$334,6,FALSE()),0)</f>
        <v>471614.55327063845</v>
      </c>
      <c r="U320" s="35">
        <f>IFERROR(VLOOKUP(B320,'BESCHUT WERK 2025'!$K$13:$P$354,6,FALSE()),0)</f>
        <v>107136.27738258606</v>
      </c>
      <c r="V320" s="35">
        <f>IFERROR(VLOOKUP(B320,'SOCIALE INFRASTRUCTUUR 2025'!$K$13:$P$354,6,FALSE()),0)</f>
        <v>16392.677663250986</v>
      </c>
      <c r="X320" s="34">
        <f t="shared" si="28"/>
        <v>567232.19745176856</v>
      </c>
      <c r="Y320" s="35">
        <f>IFERROR(VLOOKUP($B320,'WSW2025'!$R$13:$X$334,7,FALSE()),0)</f>
        <v>436028.17027137382</v>
      </c>
      <c r="Z320" s="35">
        <f>IFERROR(VLOOKUP(B320,'BESCHUT WERK 2025'!$K$13:$Q$354,7,FALSE()),0)</f>
        <v>113726.33978320473</v>
      </c>
      <c r="AA320" s="35">
        <f>IFERROR(VLOOKUP(B320,'SOCIALE INFRASTRUCTUUR 2025'!$K$13:$Q$354,7,FALSE()),0)</f>
        <v>17477.687397189988</v>
      </c>
      <c r="AC320" s="34">
        <f t="shared" si="29"/>
        <v>579748.82956129336</v>
      </c>
      <c r="AD320" s="35">
        <f>IFERROR(VLOOKUP($B320,'WSW2025'!$R$13:$Y$334,8,FALSE()),0)</f>
        <v>439772.10810235637</v>
      </c>
      <c r="AE320" s="35">
        <f>IFERROR(VLOOKUP(B320,'BESCHUT WERK 2025'!$K$13:$R$354,8,FALSE()),0)</f>
        <v>121319.73339621723</v>
      </c>
      <c r="AF320" s="35">
        <f>IFERROR(VLOOKUP(B320,'SOCIALE INFRASTRUCTUUR 2025'!$K$13:$R$354,8,FALSE()),0)</f>
        <v>18656.988062719771</v>
      </c>
    </row>
    <row r="321" spans="2:32">
      <c r="B321" s="32">
        <v>988</v>
      </c>
      <c r="C321" s="33" t="s">
        <v>332</v>
      </c>
      <c r="D321" s="34">
        <f t="shared" si="24"/>
        <v>8465482.9556477219</v>
      </c>
      <c r="E321" s="35">
        <f>IFERROR(VLOOKUP($B321,'WSW2025'!$R$13:$T$334,3,FALSE()),0)</f>
        <v>7924480.3044740045</v>
      </c>
      <c r="F321" s="35">
        <f>IFERROR(VLOOKUP(B321,'BESCHUT WERK 2025'!$K$13:$M$354,3,FALSE()),0)</f>
        <v>490802.69041130069</v>
      </c>
      <c r="G321" s="35">
        <f>IFERROR(VLOOKUP(B321,'SOCIALE INFRASTRUCTUUR 2025'!$K$13:$M$354,3,FALSE()),0)</f>
        <v>50199.960762416427</v>
      </c>
      <c r="H321" s="31"/>
      <c r="I321" s="34">
        <f t="shared" si="25"/>
        <v>8221294.171866877</v>
      </c>
      <c r="J321" s="35">
        <f>IFERROR(VLOOKUP($B321,'WSW2025'!$R$13:$U$334,4,FALSE()),0)</f>
        <v>7639171.8644101778</v>
      </c>
      <c r="K321" s="35">
        <f>IFERROR(VLOOKUP(B321,'BESCHUT WERK 2025'!$K$13:$N$354,4,FALSE()),0)</f>
        <v>527797.3297164822</v>
      </c>
      <c r="L321" s="35">
        <f>IFERROR(VLOOKUP(B321,'SOCIALE INFRASTRUCTUUR 2025'!$K$13:$N$354,4,FALSE()),0)</f>
        <v>54324.977740217015</v>
      </c>
      <c r="N321" s="34">
        <f t="shared" si="26"/>
        <v>7878367.6878596032</v>
      </c>
      <c r="O321" s="35">
        <f>IFERROR(VLOOKUP($B321,'WSW2025'!$R$13:$V$334,5,FALSE()),0)</f>
        <v>7255133.5650110124</v>
      </c>
      <c r="P321" s="35">
        <f>IFERROR(VLOOKUP(B321,'BESCHUT WERK 2025'!$K$13:$O$354,5,FALSE()),0)</f>
        <v>564779.05742746557</v>
      </c>
      <c r="Q321" s="35">
        <f>IFERROR(VLOOKUP(B321,'SOCIALE INFRASTRUCTUUR 2025'!$K$13:$O$354,5,FALSE()),0)</f>
        <v>58455.065421124913</v>
      </c>
      <c r="S321" s="34">
        <f t="shared" si="27"/>
        <v>7631295.780163642</v>
      </c>
      <c r="T321" s="35">
        <f>IFERROR(VLOOKUP($B321,'WSW2025'!$R$13:$W$334,6,FALSE()),0)</f>
        <v>6967359.9994368898</v>
      </c>
      <c r="U321" s="35">
        <f>IFERROR(VLOOKUP(B321,'BESCHUT WERK 2025'!$K$13:$P$354,6,FALSE()),0)</f>
        <v>601345.55692161212</v>
      </c>
      <c r="V321" s="35">
        <f>IFERROR(VLOOKUP(B321,'SOCIALE INFRASTRUCTUUR 2025'!$K$13:$P$354,6,FALSE()),0)</f>
        <v>62590.223805140122</v>
      </c>
      <c r="X321" s="34">
        <f t="shared" si="28"/>
        <v>7330514.7994807856</v>
      </c>
      <c r="Y321" s="35">
        <f>IFERROR(VLOOKUP($B321,'WSW2025'!$R$13:$X$334,7,FALSE()),0)</f>
        <v>6625446.8718086593</v>
      </c>
      <c r="Z321" s="35">
        <f>IFERROR(VLOOKUP(B321,'BESCHUT WERK 2025'!$K$13:$Q$354,7,FALSE()),0)</f>
        <v>638334.93942830956</v>
      </c>
      <c r="AA321" s="35">
        <f>IFERROR(VLOOKUP(B321,'SOCIALE INFRASTRUCTUUR 2025'!$K$13:$Q$354,7,FALSE()),0)</f>
        <v>66732.988243816304</v>
      </c>
      <c r="AC321" s="34">
        <f t="shared" si="29"/>
        <v>7096160.0769732837</v>
      </c>
      <c r="AD321" s="35">
        <f>IFERROR(VLOOKUP($B321,'WSW2025'!$R$13:$Y$334,8,FALSE()),0)</f>
        <v>6343968.381436564</v>
      </c>
      <c r="AE321" s="35">
        <f>IFERROR(VLOOKUP(B321,'BESCHUT WERK 2025'!$K$13:$R$354,8,FALSE()),0)</f>
        <v>680955.92293360736</v>
      </c>
      <c r="AF321" s="35">
        <f>IFERROR(VLOOKUP(B321,'SOCIALE INFRASTRUCTUUR 2025'!$K$13:$R$354,8,FALSE()),0)</f>
        <v>71235.772603111836</v>
      </c>
    </row>
    <row r="322" spans="2:32">
      <c r="B322" s="32">
        <v>1960</v>
      </c>
      <c r="C322" s="33" t="s">
        <v>333</v>
      </c>
      <c r="D322" s="34">
        <f t="shared" si="24"/>
        <v>3541812.7166762128</v>
      </c>
      <c r="E322" s="35">
        <f>IFERROR(VLOOKUP($B322,'WSW2025'!$R$13:$T$334,3,FALSE()),0)</f>
        <v>3195660.0558021273</v>
      </c>
      <c r="F322" s="35">
        <f>IFERROR(VLOOKUP(B322,'BESCHUT WERK 2025'!$K$13:$M$354,3,FALSE()),0)</f>
        <v>307456.85778638959</v>
      </c>
      <c r="G322" s="35">
        <f>IFERROR(VLOOKUP(B322,'SOCIALE INFRASTRUCTUUR 2025'!$K$13:$M$354,3,FALSE()),0)</f>
        <v>38695.803087696004</v>
      </c>
      <c r="H322" s="31"/>
      <c r="I322" s="34">
        <f t="shared" si="25"/>
        <v>3546409.614986252</v>
      </c>
      <c r="J322" s="35">
        <f>IFERROR(VLOOKUP($B322,'WSW2025'!$R$13:$U$334,4,FALSE()),0)</f>
        <v>3173902.4507419816</v>
      </c>
      <c r="K322" s="35">
        <f>IFERROR(VLOOKUP(B322,'BESCHUT WERK 2025'!$K$13:$N$354,4,FALSE()),0)</f>
        <v>330631.66056951991</v>
      </c>
      <c r="L322" s="35">
        <f>IFERROR(VLOOKUP(B322,'SOCIALE INFRASTRUCTUUR 2025'!$K$13:$N$354,4,FALSE()),0)</f>
        <v>41875.503674750616</v>
      </c>
      <c r="N322" s="34">
        <f t="shared" si="26"/>
        <v>3459417.5992108793</v>
      </c>
      <c r="O322" s="35">
        <f>IFERROR(VLOOKUP($B322,'WSW2025'!$R$13:$V$334,5,FALSE()),0)</f>
        <v>3060560.1112269587</v>
      </c>
      <c r="P322" s="35">
        <f>IFERROR(VLOOKUP(B322,'BESCHUT WERK 2025'!$K$13:$O$354,5,FALSE()),0)</f>
        <v>353798.37505513645</v>
      </c>
      <c r="Q322" s="35">
        <f>IFERROR(VLOOKUP(B322,'SOCIALE INFRASTRUCTUUR 2025'!$K$13:$O$354,5,FALSE()),0)</f>
        <v>45059.11292878379</v>
      </c>
      <c r="S322" s="34">
        <f t="shared" si="27"/>
        <v>3465277.1961436821</v>
      </c>
      <c r="T322" s="35">
        <f>IFERROR(VLOOKUP($B322,'WSW2025'!$R$13:$W$334,6,FALSE()),0)</f>
        <v>3040325.5899809222</v>
      </c>
      <c r="U322" s="35">
        <f>IFERROR(VLOOKUP(B322,'BESCHUT WERK 2025'!$K$13:$P$354,6,FALSE()),0)</f>
        <v>376704.97531296464</v>
      </c>
      <c r="V322" s="35">
        <f>IFERROR(VLOOKUP(B322,'SOCIALE INFRASTRUCTUUR 2025'!$K$13:$P$354,6,FALSE()),0)</f>
        <v>48246.630849795518</v>
      </c>
      <c r="X322" s="34">
        <f t="shared" si="28"/>
        <v>3393066.1171422987</v>
      </c>
      <c r="Y322" s="35">
        <f>IFERROR(VLOOKUP($B322,'WSW2025'!$R$13:$X$334,7,FALSE()),0)</f>
        <v>2941749.6203268529</v>
      </c>
      <c r="Z322" s="35">
        <f>IFERROR(VLOOKUP(B322,'BESCHUT WERK 2025'!$K$13:$Q$354,7,FALSE()),0)</f>
        <v>399876.48504417087</v>
      </c>
      <c r="AA322" s="35">
        <f>IFERROR(VLOOKUP(B322,'SOCIALE INFRASTRUCTUUR 2025'!$K$13:$Q$354,7,FALSE()),0)</f>
        <v>51440.011771275073</v>
      </c>
      <c r="AC322" s="34">
        <f t="shared" si="29"/>
        <v>3322791.7260318547</v>
      </c>
      <c r="AD322" s="35">
        <f>IFERROR(VLOOKUP($B322,'WSW2025'!$R$13:$Y$334,8,FALSE()),0)</f>
        <v>2841304.9812033754</v>
      </c>
      <c r="AE322" s="35">
        <f>IFERROR(VLOOKUP(B322,'BESCHUT WERK 2025'!$K$13:$R$354,8,FALSE()),0)</f>
        <v>426575.83678024728</v>
      </c>
      <c r="AF322" s="35">
        <f>IFERROR(VLOOKUP(B322,'SOCIALE INFRASTRUCTUUR 2025'!$K$13:$R$354,8,FALSE()),0)</f>
        <v>54910.90804823205</v>
      </c>
    </row>
    <row r="323" spans="2:32">
      <c r="B323" s="32">
        <v>668</v>
      </c>
      <c r="C323" s="33" t="s">
        <v>334</v>
      </c>
      <c r="D323" s="34">
        <f t="shared" si="24"/>
        <v>1191383.1476641158</v>
      </c>
      <c r="E323" s="35">
        <f>IFERROR(VLOOKUP($B323,'WSW2025'!$R$13:$T$334,3,FALSE()),0)</f>
        <v>1094044.6161691034</v>
      </c>
      <c r="F323" s="35">
        <f>IFERROR(VLOOKUP(B323,'BESCHUT WERK 2025'!$K$13:$M$354,3,FALSE()),0)</f>
        <v>81800.448401883405</v>
      </c>
      <c r="G323" s="35">
        <f>IFERROR(VLOOKUP(B323,'SOCIALE INFRASTRUCTUUR 2025'!$K$13:$M$354,3,FALSE()),0)</f>
        <v>15538.083093128895</v>
      </c>
      <c r="H323" s="31"/>
      <c r="I323" s="34">
        <f t="shared" si="25"/>
        <v>1198844.6283663746</v>
      </c>
      <c r="J323" s="35">
        <f>IFERROR(VLOOKUP($B323,'WSW2025'!$R$13:$U$334,4,FALSE()),0)</f>
        <v>1094063.5326845129</v>
      </c>
      <c r="K323" s="35">
        <f>IFERROR(VLOOKUP(B323,'BESCHUT WERK 2025'!$K$13:$N$354,4,FALSE()),0)</f>
        <v>87966.221619413598</v>
      </c>
      <c r="L323" s="35">
        <f>IFERROR(VLOOKUP(B323,'SOCIALE INFRASTRUCTUUR 2025'!$K$13:$N$354,4,FALSE()),0)</f>
        <v>16814.874062448122</v>
      </c>
      <c r="N323" s="34">
        <f t="shared" si="26"/>
        <v>1173644.2515140469</v>
      </c>
      <c r="O323" s="35">
        <f>IFERROR(VLOOKUP($B323,'WSW2025'!$R$13:$V$334,5,FALSE()),0)</f>
        <v>1061421.1740743592</v>
      </c>
      <c r="P323" s="35">
        <f>IFERROR(VLOOKUP(B323,'BESCHUT WERK 2025'!$K$13:$O$354,5,FALSE()),0)</f>
        <v>94129.842904577556</v>
      </c>
      <c r="Q323" s="35">
        <f>IFERROR(VLOOKUP(B323,'SOCIALE INFRASTRUCTUUR 2025'!$K$13:$O$354,5,FALSE()),0)</f>
        <v>18093.234535110092</v>
      </c>
      <c r="S323" s="34">
        <f t="shared" si="27"/>
        <v>1144449.4672855404</v>
      </c>
      <c r="T323" s="35">
        <f>IFERROR(VLOOKUP($B323,'WSW2025'!$R$13:$W$334,6,FALSE()),0)</f>
        <v>1024852.0432874903</v>
      </c>
      <c r="U323" s="35">
        <f>IFERROR(VLOOKUP(B323,'BESCHUT WERK 2025'!$K$13:$P$354,6,FALSE()),0)</f>
        <v>100224.25948693525</v>
      </c>
      <c r="V323" s="35">
        <f>IFERROR(VLOOKUP(B323,'SOCIALE INFRASTRUCTUUR 2025'!$K$13:$P$354,6,FALSE()),0)</f>
        <v>19373.164511114799</v>
      </c>
      <c r="X323" s="34">
        <f t="shared" si="28"/>
        <v>1118668.0416873428</v>
      </c>
      <c r="Y323" s="35">
        <f>IFERROR(VLOOKUP($B323,'WSW2025'!$R$13:$X$334,7,FALSE()),0)</f>
        <v>991623.43637382414</v>
      </c>
      <c r="Z323" s="35">
        <f>IFERROR(VLOOKUP(B323,'BESCHUT WERK 2025'!$K$13:$Q$354,7,FALSE()),0)</f>
        <v>106389.15657138513</v>
      </c>
      <c r="AA323" s="35">
        <f>IFERROR(VLOOKUP(B323,'SOCIALE INFRASTRUCTUUR 2025'!$K$13:$Q$354,7,FALSE()),0)</f>
        <v>20655.44874213362</v>
      </c>
      <c r="AC323" s="34">
        <f t="shared" si="29"/>
        <v>1099848.8583073355</v>
      </c>
      <c r="AD323" s="35">
        <f>IFERROR(VLOOKUP($B323,'WSW2025'!$R$13:$Y$334,8,FALSE()),0)</f>
        <v>964307.03677458072</v>
      </c>
      <c r="AE323" s="35">
        <f>IFERROR(VLOOKUP(B323,'BESCHUT WERK 2025'!$K$13:$R$354,8,FALSE()),0)</f>
        <v>113492.65382226776</v>
      </c>
      <c r="AF323" s="35">
        <f>IFERROR(VLOOKUP(B323,'SOCIALE INFRASTRUCTUUR 2025'!$K$13:$R$354,8,FALSE()),0)</f>
        <v>22049.167710487</v>
      </c>
    </row>
    <row r="324" spans="2:32">
      <c r="B324" s="32">
        <v>1969</v>
      </c>
      <c r="C324" s="33" t="s">
        <v>335</v>
      </c>
      <c r="D324" s="34">
        <f t="shared" si="24"/>
        <v>9586651.6843336839</v>
      </c>
      <c r="E324" s="35">
        <f>IFERROR(VLOOKUP($B324,'WSW2025'!$R$13:$T$334,3,FALSE()),0)</f>
        <v>9134196.2132570129</v>
      </c>
      <c r="F324" s="35">
        <f>IFERROR(VLOOKUP(B324,'BESCHUT WERK 2025'!$K$13:$M$354,3,FALSE()),0)</f>
        <v>389257.30618827324</v>
      </c>
      <c r="G324" s="35">
        <f>IFERROR(VLOOKUP(B324,'SOCIALE INFRASTRUCTUUR 2025'!$K$13:$M$354,3,FALSE()),0)</f>
        <v>63198.16488839926</v>
      </c>
      <c r="H324" s="31"/>
      <c r="I324" s="34">
        <f t="shared" si="25"/>
        <v>9290213.3176915515</v>
      </c>
      <c r="J324" s="35">
        <f>IFERROR(VLOOKUP($B324,'WSW2025'!$R$13:$U$334,4,FALSE()),0)</f>
        <v>8803224.1688832361</v>
      </c>
      <c r="K324" s="35">
        <f>IFERROR(VLOOKUP(B324,'BESCHUT WERK 2025'!$K$13:$N$354,4,FALSE()),0)</f>
        <v>418597.88218893413</v>
      </c>
      <c r="L324" s="35">
        <f>IFERROR(VLOOKUP(B324,'SOCIALE INFRASTRUCTUUR 2025'!$K$13:$N$354,4,FALSE()),0)</f>
        <v>68391.266619380345</v>
      </c>
      <c r="N324" s="34">
        <f t="shared" si="26"/>
        <v>8830075.3070846107</v>
      </c>
      <c r="O324" s="35">
        <f>IFERROR(VLOOKUP($B324,'WSW2025'!$R$13:$V$334,5,FALSE()),0)</f>
        <v>8308556.3371215155</v>
      </c>
      <c r="P324" s="35">
        <f>IFERROR(VLOOKUP(B324,'BESCHUT WERK 2025'!$K$13:$O$354,5,FALSE()),0)</f>
        <v>447928.21795971354</v>
      </c>
      <c r="Q324" s="35">
        <f>IFERROR(VLOOKUP(B324,'SOCIALE INFRASTRUCTUUR 2025'!$K$13:$O$354,5,FALSE()),0)</f>
        <v>73590.752003380476</v>
      </c>
      <c r="S324" s="34">
        <f t="shared" si="27"/>
        <v>8250900.2509284848</v>
      </c>
      <c r="T324" s="35">
        <f>IFERROR(VLOOKUP($B324,'WSW2025'!$R$13:$W$334,6,FALSE()),0)</f>
        <v>7695174.3950881856</v>
      </c>
      <c r="U324" s="35">
        <f>IFERROR(VLOOKUP(B324,'BESCHUT WERK 2025'!$K$13:$P$354,6,FALSE()),0)</f>
        <v>476929.23479989968</v>
      </c>
      <c r="V324" s="35">
        <f>IFERROR(VLOOKUP(B324,'SOCIALE INFRASTRUCTUUR 2025'!$K$13:$P$354,6,FALSE()),0)</f>
        <v>78796.621040399623</v>
      </c>
      <c r="X324" s="34">
        <f t="shared" si="28"/>
        <v>7812230.2205111794</v>
      </c>
      <c r="Y324" s="35">
        <f>IFERROR(VLOOKUP($B324,'WSW2025'!$R$13:$X$334,7,FALSE()),0)</f>
        <v>7221952.5133386757</v>
      </c>
      <c r="Z324" s="35">
        <f>IFERROR(VLOOKUP(B324,'BESCHUT WERK 2025'!$K$13:$Q$354,7,FALSE()),0)</f>
        <v>506265.64161555679</v>
      </c>
      <c r="AA324" s="35">
        <f>IFERROR(VLOOKUP(B324,'SOCIALE INFRASTRUCTUUR 2025'!$K$13:$Q$354,7,FALSE()),0)</f>
        <v>84012.065556947317</v>
      </c>
      <c r="AC324" s="34">
        <f t="shared" si="29"/>
        <v>7441791.6030480508</v>
      </c>
      <c r="AD324" s="35">
        <f>IFERROR(VLOOKUP($B324,'WSW2025'!$R$13:$Y$334,8,FALSE()),0)</f>
        <v>6812042.3630076889</v>
      </c>
      <c r="AE324" s="35">
        <f>IFERROR(VLOOKUP(B324,'BESCHUT WERK 2025'!$K$13:$R$354,8,FALSE()),0)</f>
        <v>540068.49060251575</v>
      </c>
      <c r="AF324" s="35">
        <f>IFERROR(VLOOKUP(B324,'SOCIALE INFRASTRUCTUUR 2025'!$K$13:$R$354,8,FALSE()),0)</f>
        <v>89680.749437846156</v>
      </c>
    </row>
    <row r="325" spans="2:32">
      <c r="B325" s="32">
        <v>1701</v>
      </c>
      <c r="C325" s="33" t="s">
        <v>336</v>
      </c>
      <c r="D325" s="34">
        <f t="shared" si="24"/>
        <v>3297866.5722571509</v>
      </c>
      <c r="E325" s="35">
        <f>IFERROR(VLOOKUP($B325,'WSW2025'!$R$13:$T$334,3,FALSE()),0)</f>
        <v>3152259.2613375867</v>
      </c>
      <c r="F325" s="35">
        <f>IFERROR(VLOOKUP(B325,'BESCHUT WERK 2025'!$K$13:$M$354,3,FALSE()),0)</f>
        <v>126931.73027878457</v>
      </c>
      <c r="G325" s="35">
        <f>IFERROR(VLOOKUP(B325,'SOCIALE INFRASTRUCTUUR 2025'!$K$13:$M$354,3,FALSE()),0)</f>
        <v>18675.580640779921</v>
      </c>
      <c r="H325" s="31"/>
      <c r="I325" s="34">
        <f t="shared" si="25"/>
        <v>3136744.4130906896</v>
      </c>
      <c r="J325" s="35">
        <f>IFERROR(VLOOKUP($B325,'WSW2025'!$R$13:$U$334,4,FALSE()),0)</f>
        <v>2980034.9185100431</v>
      </c>
      <c r="K325" s="35">
        <f>IFERROR(VLOOKUP(B325,'BESCHUT WERK 2025'!$K$13:$N$354,4,FALSE()),0)</f>
        <v>136499.30940943505</v>
      </c>
      <c r="L325" s="35">
        <f>IFERROR(VLOOKUP(B325,'SOCIALE INFRASTRUCTUUR 2025'!$K$13:$N$354,4,FALSE()),0)</f>
        <v>20210.185171211688</v>
      </c>
      <c r="N325" s="34">
        <f t="shared" si="26"/>
        <v>2983200.8323720898</v>
      </c>
      <c r="O325" s="35">
        <f>IFERROR(VLOOKUP($B325,'WSW2025'!$R$13:$V$334,5,FALSE()),0)</f>
        <v>2815390.6069134697</v>
      </c>
      <c r="P325" s="35">
        <f>IFERROR(VLOOKUP(B325,'BESCHUT WERK 2025'!$K$13:$O$354,5,FALSE()),0)</f>
        <v>146063.54933468942</v>
      </c>
      <c r="Q325" s="35">
        <f>IFERROR(VLOOKUP(B325,'SOCIALE INFRASTRUCTUUR 2025'!$K$13:$O$354,5,FALSE()),0)</f>
        <v>21746.6761239304</v>
      </c>
      <c r="S325" s="34">
        <f t="shared" si="27"/>
        <v>2840643.1689423583</v>
      </c>
      <c r="T325" s="35">
        <f>IFERROR(VLOOKUP($B325,'WSW2025'!$R$13:$W$334,6,FALSE()),0)</f>
        <v>2661837.7127912813</v>
      </c>
      <c r="U325" s="35">
        <f>IFERROR(VLOOKUP(B325,'BESCHUT WERK 2025'!$K$13:$P$354,6,FALSE()),0)</f>
        <v>155520.402652141</v>
      </c>
      <c r="V325" s="35">
        <f>IFERROR(VLOOKUP(B325,'SOCIALE INFRASTRUCTUUR 2025'!$K$13:$P$354,6,FALSE()),0)</f>
        <v>23285.053498936057</v>
      </c>
      <c r="X325" s="34">
        <f t="shared" si="28"/>
        <v>2533937.502762896</v>
      </c>
      <c r="Y325" s="35">
        <f>IFERROR(VLOOKUP($B325,'WSW2025'!$R$13:$X$334,7,FALSE()),0)</f>
        <v>2344024.6199895814</v>
      </c>
      <c r="Z325" s="35">
        <f>IFERROR(VLOOKUP(B325,'BESCHUT WERK 2025'!$K$13:$Q$354,7,FALSE()),0)</f>
        <v>165086.62226594234</v>
      </c>
      <c r="AA325" s="35">
        <f>IFERROR(VLOOKUP(B325,'SOCIALE INFRASTRUCTUUR 2025'!$K$13:$Q$354,7,FALSE()),0)</f>
        <v>24826.260507372139</v>
      </c>
      <c r="AC325" s="34">
        <f t="shared" si="29"/>
        <v>2342193.8199601457</v>
      </c>
      <c r="AD325" s="35">
        <f>IFERROR(VLOOKUP($B325,'WSW2025'!$R$13:$Y$334,8,FALSE()),0)</f>
        <v>2139583.1260481006</v>
      </c>
      <c r="AE325" s="35">
        <f>IFERROR(VLOOKUP(B325,'BESCHUT WERK 2025'!$K$13:$R$354,8,FALSE()),0)</f>
        <v>176109.29041386369</v>
      </c>
      <c r="AF325" s="35">
        <f>IFERROR(VLOOKUP(B325,'SOCIALE INFRASTRUCTUUR 2025'!$K$13:$R$354,8,FALSE()),0)</f>
        <v>26501.403498181488</v>
      </c>
    </row>
    <row r="326" spans="2:32">
      <c r="B326" s="32">
        <v>293</v>
      </c>
      <c r="C326" s="33" t="s">
        <v>337</v>
      </c>
      <c r="D326" s="34">
        <f t="shared" si="24"/>
        <v>3243017.4737936873</v>
      </c>
      <c r="E326" s="35">
        <f>IFERROR(VLOOKUP($B326,'WSW2025'!$R$13:$T$334,3,FALSE()),0)</f>
        <v>3021382.5462118862</v>
      </c>
      <c r="F326" s="35">
        <f>IFERROR(VLOOKUP(B326,'BESCHUT WERK 2025'!$K$13:$M$354,3,FALSE()),0)</f>
        <v>200270.06332874901</v>
      </c>
      <c r="G326" s="35">
        <f>IFERROR(VLOOKUP(B326,'SOCIALE INFRASTRUCTUUR 2025'!$K$13:$M$354,3,FALSE()),0)</f>
        <v>21364.86425305223</v>
      </c>
      <c r="H326" s="31"/>
      <c r="I326" s="34">
        <f t="shared" si="25"/>
        <v>3164777.4756331379</v>
      </c>
      <c r="J326" s="35">
        <f>IFERROR(VLOOKUP($B326,'WSW2025'!$R$13:$U$334,4,FALSE()),0)</f>
        <v>2926291.4467290509</v>
      </c>
      <c r="K326" s="35">
        <f>IFERROR(VLOOKUP(B326,'BESCHUT WERK 2025'!$K$13:$N$354,4,FALSE()),0)</f>
        <v>215365.57706822062</v>
      </c>
      <c r="L326" s="35">
        <f>IFERROR(VLOOKUP(B326,'SOCIALE INFRASTRUCTUUR 2025'!$K$13:$N$354,4,FALSE()),0)</f>
        <v>23120.45183586617</v>
      </c>
      <c r="N326" s="34">
        <f t="shared" si="26"/>
        <v>3193791.1793024889</v>
      </c>
      <c r="O326" s="35">
        <f>IFERROR(VLOOKUP($B326,'WSW2025'!$R$13:$V$334,5,FALSE()),0)</f>
        <v>2938457.1595330904</v>
      </c>
      <c r="P326" s="35">
        <f>IFERROR(VLOOKUP(B326,'BESCHUT WERK 2025'!$K$13:$O$354,5,FALSE()),0)</f>
        <v>230455.82228362223</v>
      </c>
      <c r="Q326" s="35">
        <f>IFERROR(VLOOKUP(B326,'SOCIALE INFRASTRUCTUUR 2025'!$K$13:$O$354,5,FALSE()),0)</f>
        <v>24878.197485776374</v>
      </c>
      <c r="S326" s="34">
        <f t="shared" si="27"/>
        <v>3067768.3205599827</v>
      </c>
      <c r="T326" s="35">
        <f>IFERROR(VLOOKUP($B326,'WSW2025'!$R$13:$W$334,6,FALSE()),0)</f>
        <v>2795753.5840615989</v>
      </c>
      <c r="U326" s="35">
        <f>IFERROR(VLOOKUP(B326,'BESCHUT WERK 2025'!$K$13:$P$354,6,FALSE()),0)</f>
        <v>245376.63529560107</v>
      </c>
      <c r="V326" s="35">
        <f>IFERROR(VLOOKUP(B326,'SOCIALE INFRASTRUCTUUR 2025'!$K$13:$P$354,6,FALSE()),0)</f>
        <v>26638.101202782851</v>
      </c>
      <c r="X326" s="34">
        <f t="shared" si="28"/>
        <v>2850936.043084342</v>
      </c>
      <c r="Y326" s="35">
        <f>IFERROR(VLOOKUP($B326,'WSW2025'!$R$13:$X$334,7,FALSE()),0)</f>
        <v>2562064.7970443093</v>
      </c>
      <c r="Z326" s="35">
        <f>IFERROR(VLOOKUP(B326,'BESCHUT WERK 2025'!$K$13:$Q$354,7,FALSE()),0)</f>
        <v>260470.00401959912</v>
      </c>
      <c r="AA326" s="35">
        <f>IFERROR(VLOOKUP(B326,'SOCIALE INFRASTRUCTUUR 2025'!$K$13:$Q$354,7,FALSE()),0)</f>
        <v>28401.242020433725</v>
      </c>
      <c r="AC326" s="34">
        <f t="shared" si="29"/>
        <v>2693094.2069236906</v>
      </c>
      <c r="AD326" s="35">
        <f>IFERROR(VLOOKUP($B326,'WSW2025'!$R$13:$Y$334,8,FALSE()),0)</f>
        <v>2384915.2764465618</v>
      </c>
      <c r="AE326" s="35">
        <f>IFERROR(VLOOKUP(B326,'BESCHUT WERK 2025'!$K$13:$R$354,8,FALSE()),0)</f>
        <v>277861.32487520878</v>
      </c>
      <c r="AF326" s="35">
        <f>IFERROR(VLOOKUP(B326,'SOCIALE INFRASTRUCTUUR 2025'!$K$13:$R$354,8,FALSE()),0)</f>
        <v>30317.605601919622</v>
      </c>
    </row>
    <row r="327" spans="2:32">
      <c r="B327" s="32">
        <v>1950</v>
      </c>
      <c r="C327" s="33" t="s">
        <v>338</v>
      </c>
      <c r="D327" s="34">
        <f t="shared" si="24"/>
        <v>9670266.3501476478</v>
      </c>
      <c r="E327" s="35">
        <f>IFERROR(VLOOKUP($B327,'WSW2025'!$R$13:$T$334,3,FALSE()),0)</f>
        <v>9382039.8212110419</v>
      </c>
      <c r="F327" s="35">
        <f>IFERROR(VLOOKUP(B327,'BESCHUT WERK 2025'!$K$13:$M$354,3,FALSE()),0)</f>
        <v>253863.46055757001</v>
      </c>
      <c r="G327" s="35">
        <f>IFERROR(VLOOKUP(B327,'SOCIALE INFRASTRUCTUUR 2025'!$K$13:$M$354,3,FALSE()),0)</f>
        <v>34363.068379035059</v>
      </c>
      <c r="H327" s="31"/>
      <c r="I327" s="34">
        <f t="shared" si="25"/>
        <v>9006115.6855899598</v>
      </c>
      <c r="J327" s="35">
        <f>IFERROR(VLOOKUP($B327,'WSW2025'!$R$13:$U$334,4,FALSE()),0)</f>
        <v>8695930.3260560613</v>
      </c>
      <c r="K327" s="35">
        <f>IFERROR(VLOOKUP(B327,'BESCHUT WERK 2025'!$K$13:$N$354,4,FALSE()),0)</f>
        <v>272998.61881886947</v>
      </c>
      <c r="L327" s="35">
        <f>IFERROR(VLOOKUP(B327,'SOCIALE INFRASTRUCTUUR 2025'!$K$13:$N$354,4,FALSE()),0)</f>
        <v>37186.740715029504</v>
      </c>
      <c r="N327" s="34">
        <f t="shared" si="26"/>
        <v>8458939.9863387812</v>
      </c>
      <c r="O327" s="35">
        <f>IFERROR(VLOOKUP($B327,'WSW2025'!$R$13:$V$334,5,FALSE()),0)</f>
        <v>8126799.0036013694</v>
      </c>
      <c r="P327" s="35">
        <f>IFERROR(VLOOKUP(B327,'BESCHUT WERK 2025'!$K$13:$O$354,5,FALSE()),0)</f>
        <v>292127.09866937849</v>
      </c>
      <c r="Q327" s="35">
        <f>IFERROR(VLOOKUP(B327,'SOCIALE INFRASTRUCTUUR 2025'!$K$13:$O$354,5,FALSE()),0)</f>
        <v>40013.884068031934</v>
      </c>
      <c r="S327" s="34">
        <f t="shared" si="27"/>
        <v>8093197.9475411708</v>
      </c>
      <c r="T327" s="35">
        <f>IFERROR(VLOOKUP($B327,'WSW2025'!$R$13:$W$334,6,FALSE()),0)</f>
        <v>7739312.6437988458</v>
      </c>
      <c r="U327" s="35">
        <f>IFERROR(VLOOKUP(B327,'BESCHUT WERK 2025'!$K$13:$P$354,6,FALSE()),0)</f>
        <v>311040.805304282</v>
      </c>
      <c r="V327" s="35">
        <f>IFERROR(VLOOKUP(B327,'SOCIALE INFRASTRUCTUUR 2025'!$K$13:$P$354,6,FALSE()),0)</f>
        <v>42844.498438042348</v>
      </c>
      <c r="X327" s="34">
        <f t="shared" si="28"/>
        <v>7705780.3899253635</v>
      </c>
      <c r="Y327" s="35">
        <f>IFERROR(VLOOKUP($B327,'WSW2025'!$R$13:$X$334,7,FALSE()),0)</f>
        <v>7329926.8260599142</v>
      </c>
      <c r="Z327" s="35">
        <f>IFERROR(VLOOKUP(B327,'BESCHUT WERK 2025'!$K$13:$Q$354,7,FALSE()),0)</f>
        <v>330173.24453188502</v>
      </c>
      <c r="AA327" s="35">
        <f>IFERROR(VLOOKUP(B327,'SOCIALE INFRASTRUCTUUR 2025'!$K$13:$Q$354,7,FALSE()),0)</f>
        <v>45680.319333564737</v>
      </c>
      <c r="AC327" s="34">
        <f t="shared" si="29"/>
        <v>7368053.0898962375</v>
      </c>
      <c r="AD327" s="35">
        <f>IFERROR(VLOOKUP($B327,'WSW2025'!$R$13:$Y$334,8,FALSE()),0)</f>
        <v>6967071.9266318567</v>
      </c>
      <c r="AE327" s="35">
        <f>IFERROR(VLOOKUP(B327,'BESCHUT WERK 2025'!$K$13:$R$354,8,FALSE()),0)</f>
        <v>352218.58082772704</v>
      </c>
      <c r="AF327" s="35">
        <f>IFERROR(VLOOKUP(B327,'SOCIALE INFRASTRUCTUUR 2025'!$K$13:$R$354,8,FALSE()),0)</f>
        <v>48762.582436653938</v>
      </c>
    </row>
    <row r="328" spans="2:32">
      <c r="B328" s="32">
        <v>1783</v>
      </c>
      <c r="C328" s="33" t="s">
        <v>339</v>
      </c>
      <c r="D328" s="34">
        <f t="shared" si="24"/>
        <v>8186591.1733940067</v>
      </c>
      <c r="E328" s="35">
        <f>IFERROR(VLOOKUP($B328,'WSW2025'!$R$13:$T$334,3,FALSE()),0)</f>
        <v>7599566.3519970188</v>
      </c>
      <c r="F328" s="35">
        <f>IFERROR(VLOOKUP(B328,'BESCHUT WERK 2025'!$K$13:$M$354,3,FALSE()),0)</f>
        <v>513368.33134975168</v>
      </c>
      <c r="G328" s="35">
        <f>IFERROR(VLOOKUP(B328,'SOCIALE INFRASTRUCTUUR 2025'!$K$13:$M$354,3,FALSE()),0)</f>
        <v>73656.490047236017</v>
      </c>
      <c r="H328" s="31"/>
      <c r="I328" s="34">
        <f t="shared" si="25"/>
        <v>8056555.9222382903</v>
      </c>
      <c r="J328" s="35">
        <f>IFERROR(VLOOKUP($B328,'WSW2025'!$R$13:$U$334,4,FALSE()),0)</f>
        <v>7424783.0783115383</v>
      </c>
      <c r="K328" s="35">
        <f>IFERROR(VLOOKUP(B328,'BESCHUT WERK 2025'!$K$13:$N$354,4,FALSE()),0)</f>
        <v>552063.87361149327</v>
      </c>
      <c r="L328" s="35">
        <f>IFERROR(VLOOKUP(B328,'SOCIALE INFRASTRUCTUUR 2025'!$K$13:$N$354,4,FALSE()),0)</f>
        <v>79708.970315258892</v>
      </c>
      <c r="N328" s="34">
        <f t="shared" si="26"/>
        <v>7943932.8675646074</v>
      </c>
      <c r="O328" s="35">
        <f>IFERROR(VLOOKUP($B328,'WSW2025'!$R$13:$V$334,5,FALSE()),0)</f>
        <v>7267418.0662893038</v>
      </c>
      <c r="P328" s="35">
        <f>IFERROR(VLOOKUP(B328,'BESCHUT WERK 2025'!$K$13:$O$354,5,FALSE()),0)</f>
        <v>590745.9106425225</v>
      </c>
      <c r="Q328" s="35">
        <f>IFERROR(VLOOKUP(B328,'SOCIALE INFRASTRUCTUUR 2025'!$K$13:$O$354,5,FALSE()),0)</f>
        <v>85768.890632781491</v>
      </c>
      <c r="S328" s="34">
        <f t="shared" si="27"/>
        <v>7748095.4841809925</v>
      </c>
      <c r="T328" s="35">
        <f>IFERROR(VLOOKUP($B328,'WSW2025'!$R$13:$W$334,6,FALSE()),0)</f>
        <v>7027265.604676974</v>
      </c>
      <c r="U328" s="35">
        <f>IFERROR(VLOOKUP(B328,'BESCHUT WERK 2025'!$K$13:$P$354,6,FALSE()),0)</f>
        <v>628993.62850421516</v>
      </c>
      <c r="V328" s="35">
        <f>IFERROR(VLOOKUP(B328,'SOCIALE INFRASTRUCTUUR 2025'!$K$13:$P$354,6,FALSE()),0)</f>
        <v>91836.250999803815</v>
      </c>
      <c r="X328" s="34">
        <f t="shared" si="28"/>
        <v>7586097.1833939552</v>
      </c>
      <c r="Y328" s="35">
        <f>IFERROR(VLOOKUP($B328,'WSW2025'!$R$13:$X$334,7,FALSE()),0)</f>
        <v>6820498.7396772904</v>
      </c>
      <c r="Z328" s="35">
        <f>IFERROR(VLOOKUP(B328,'BESCHUT WERK 2025'!$K$13:$Q$354,7,FALSE()),0)</f>
        <v>667683.67227558896</v>
      </c>
      <c r="AA328" s="35">
        <f>IFERROR(VLOOKUP(B328,'SOCIALE INFRASTRUCTUUR 2025'!$K$13:$Q$354,7,FALSE()),0)</f>
        <v>97914.771441075718</v>
      </c>
      <c r="AC328" s="34">
        <f t="shared" si="29"/>
        <v>7530027.8920035921</v>
      </c>
      <c r="AD328" s="35">
        <f>IFERROR(VLOOKUP($B328,'WSW2025'!$R$13:$Y$334,8,FALSE()),0)</f>
        <v>6713242.11537736</v>
      </c>
      <c r="AE328" s="35">
        <f>IFERROR(VLOOKUP(B328,'BESCHUT WERK 2025'!$K$13:$R$354,8,FALSE()),0)</f>
        <v>712264.24122940493</v>
      </c>
      <c r="AF328" s="35">
        <f>IFERROR(VLOOKUP(B328,'SOCIALE INFRASTRUCTUUR 2025'!$K$13:$R$354,8,FALSE()),0)</f>
        <v>104521.53539682779</v>
      </c>
    </row>
    <row r="329" spans="2:32">
      <c r="B329" s="32">
        <v>98</v>
      </c>
      <c r="C329" s="33" t="s">
        <v>340</v>
      </c>
      <c r="D329" s="34">
        <f t="shared" si="24"/>
        <v>5287721.5408566194</v>
      </c>
      <c r="E329" s="35">
        <f>IFERROR(VLOOKUP($B329,'WSW2025'!$R$13:$T$334,3,FALSE()),0)</f>
        <v>5092016.6284908028</v>
      </c>
      <c r="F329" s="35">
        <f>IFERROR(VLOOKUP(B329,'BESCHUT WERK 2025'!$K$13:$M$354,3,FALSE()),0)</f>
        <v>166421.60192107322</v>
      </c>
      <c r="G329" s="35">
        <f>IFERROR(VLOOKUP(B329,'SOCIALE INFRASTRUCTUUR 2025'!$K$13:$M$354,3,FALSE()),0)</f>
        <v>29283.310444742921</v>
      </c>
      <c r="H329" s="31"/>
      <c r="I329" s="34">
        <f t="shared" si="25"/>
        <v>5044942.6656577988</v>
      </c>
      <c r="J329" s="35">
        <f>IFERROR(VLOOKUP($B329,'WSW2025'!$R$13:$U$334,4,FALSE()),0)</f>
        <v>4834287.3340836344</v>
      </c>
      <c r="K329" s="35">
        <f>IFERROR(VLOOKUP(B329,'BESCHUT WERK 2025'!$K$13:$N$354,4,FALSE()),0)</f>
        <v>178965.76122570405</v>
      </c>
      <c r="L329" s="35">
        <f>IFERROR(VLOOKUP(B329,'SOCIALE INFRASTRUCTUUR 2025'!$K$13:$N$354,4,FALSE()),0)</f>
        <v>31689.570348459925</v>
      </c>
      <c r="N329" s="34">
        <f t="shared" si="26"/>
        <v>4907001.2648939341</v>
      </c>
      <c r="O329" s="35">
        <f>IFERROR(VLOOKUP($B329,'WSW2025'!$R$13:$V$334,5,FALSE()),0)</f>
        <v>4681396.9342705738</v>
      </c>
      <c r="P329" s="35">
        <f>IFERROR(VLOOKUP(B329,'BESCHUT WERK 2025'!$K$13:$O$354,5,FALSE()),0)</f>
        <v>191505.54246103766</v>
      </c>
      <c r="Q329" s="35">
        <f>IFERROR(VLOOKUP(B329,'SOCIALE INFRASTRUCTUUR 2025'!$K$13:$O$354,5,FALSE()),0)</f>
        <v>34098.788162322868</v>
      </c>
      <c r="S329" s="34">
        <f t="shared" si="27"/>
        <v>4716716.4889872409</v>
      </c>
      <c r="T329" s="35">
        <f>IFERROR(VLOOKUP($B329,'WSW2025'!$R$13:$W$334,6,FALSE()),0)</f>
        <v>4476300.997179212</v>
      </c>
      <c r="U329" s="35">
        <f>IFERROR(VLOOKUP(B329,'BESCHUT WERK 2025'!$K$13:$P$354,6,FALSE()),0)</f>
        <v>203904.52792169747</v>
      </c>
      <c r="V329" s="35">
        <f>IFERROR(VLOOKUP(B329,'SOCIALE INFRASTRUCTUUR 2025'!$K$13:$P$354,6,FALSE()),0)</f>
        <v>36510.963886331738</v>
      </c>
      <c r="X329" s="34">
        <f t="shared" si="28"/>
        <v>4691581.5958792195</v>
      </c>
      <c r="Y329" s="35">
        <f>IFERROR(VLOOKUP($B329,'WSW2025'!$R$13:$X$334,7,FALSE()),0)</f>
        <v>4436207.1146549797</v>
      </c>
      <c r="Z329" s="35">
        <f>IFERROR(VLOOKUP(B329,'BESCHUT WERK 2025'!$K$13:$Q$354,7,FALSE()),0)</f>
        <v>216446.90474868024</v>
      </c>
      <c r="AA329" s="35">
        <f>IFERROR(VLOOKUP(B329,'SOCIALE INFRASTRUCTUUR 2025'!$K$13:$Q$354,7,FALSE()),0)</f>
        <v>38927.576475559516</v>
      </c>
      <c r="AC329" s="34">
        <f t="shared" si="29"/>
        <v>4460713.9455014514</v>
      </c>
      <c r="AD329" s="35">
        <f>IFERROR(VLOOKUP($B329,'WSW2025'!$R$13:$Y$334,8,FALSE()),0)</f>
        <v>4188260.8973847921</v>
      </c>
      <c r="AE329" s="35">
        <f>IFERROR(VLOOKUP(B329,'BESCHUT WERK 2025'!$K$13:$R$354,8,FALSE()),0)</f>
        <v>230898.84743151156</v>
      </c>
      <c r="AF329" s="35">
        <f>IFERROR(VLOOKUP(B329,'SOCIALE INFRASTRUCTUUR 2025'!$K$13:$R$354,8,FALSE()),0)</f>
        <v>41554.200685148578</v>
      </c>
    </row>
    <row r="330" spans="2:32">
      <c r="B330" s="32">
        <v>189</v>
      </c>
      <c r="C330" s="33" t="s">
        <v>341</v>
      </c>
      <c r="D330" s="34">
        <f t="shared" si="24"/>
        <v>2394244.3868293888</v>
      </c>
      <c r="E330" s="35">
        <f>IFERROR(VLOOKUP($B330,'WSW2025'!$R$13:$T$334,3,FALSE()),0)</f>
        <v>2301782.2592032659</v>
      </c>
      <c r="F330" s="35">
        <f>IFERROR(VLOOKUP(B330,'BESCHUT WERK 2025'!$K$13:$M$354,3,FALSE()),0)</f>
        <v>73338.333049964305</v>
      </c>
      <c r="G330" s="35">
        <f>IFERROR(VLOOKUP(B330,'SOCIALE INFRASTRUCTUUR 2025'!$K$13:$M$354,3,FALSE()),0)</f>
        <v>19123.794576158642</v>
      </c>
      <c r="H330" s="31"/>
      <c r="I330" s="34">
        <f t="shared" si="25"/>
        <v>2204335.5383470315</v>
      </c>
      <c r="J330" s="35">
        <f>IFERROR(VLOOKUP($B330,'WSW2025'!$R$13:$U$334,4,FALSE()),0)</f>
        <v>2104774.041072926</v>
      </c>
      <c r="K330" s="35">
        <f>IFERROR(VLOOKUP(B330,'BESCHUT WERK 2025'!$K$13:$N$354,4,FALSE()),0)</f>
        <v>78866.267658784607</v>
      </c>
      <c r="L330" s="35">
        <f>IFERROR(VLOOKUP(B330,'SOCIALE INFRASTRUCTUUR 2025'!$K$13:$N$354,4,FALSE()),0)</f>
        <v>20695.229615320768</v>
      </c>
      <c r="N330" s="34">
        <f t="shared" si="26"/>
        <v>2113713.3272528066</v>
      </c>
      <c r="O330" s="35">
        <f>IFERROR(VLOOKUP($B330,'WSW2025'!$R$13:$V$334,5,FALSE()),0)</f>
        <v>2007052.4579529704</v>
      </c>
      <c r="P330" s="35">
        <f>IFERROR(VLOOKUP(B330,'BESCHUT WERK 2025'!$K$13:$O$354,5,FALSE()),0)</f>
        <v>84392.272948931655</v>
      </c>
      <c r="Q330" s="35">
        <f>IFERROR(VLOOKUP(B330,'SOCIALE INFRASTRUCTUUR 2025'!$K$13:$O$354,5,FALSE()),0)</f>
        <v>22268.596350904729</v>
      </c>
      <c r="S330" s="34">
        <f t="shared" si="27"/>
        <v>2090918.5293953794</v>
      </c>
      <c r="T330" s="35">
        <f>IFERROR(VLOOKUP($B330,'WSW2025'!$R$13:$W$334,6,FALSE()),0)</f>
        <v>1977218.4019690095</v>
      </c>
      <c r="U330" s="35">
        <f>IFERROR(VLOOKUP(B330,'BESCHUT WERK 2025'!$K$13:$P$354,6,FALSE()),0)</f>
        <v>89856.232643459181</v>
      </c>
      <c r="V330" s="35">
        <f>IFERROR(VLOOKUP(B330,'SOCIALE INFRASTRUCTUUR 2025'!$K$13:$P$354,6,FALSE()),0)</f>
        <v>23843.894782910524</v>
      </c>
      <c r="X330" s="34">
        <f t="shared" si="28"/>
        <v>1976432.9962551037</v>
      </c>
      <c r="Y330" s="35">
        <f>IFERROR(VLOOKUP($B330,'WSW2025'!$R$13:$X$334,7,FALSE()),0)</f>
        <v>1855627.5237418991</v>
      </c>
      <c r="Z330" s="35">
        <f>IFERROR(VLOOKUP(B330,'BESCHUT WERK 2025'!$K$13:$Q$354,7,FALSE()),0)</f>
        <v>95383.3817536555</v>
      </c>
      <c r="AA330" s="35">
        <f>IFERROR(VLOOKUP(B330,'SOCIALE INFRASTRUCTUUR 2025'!$K$13:$Q$354,7,FALSE()),0)</f>
        <v>25422.090759549068</v>
      </c>
      <c r="AC330" s="34">
        <f t="shared" si="29"/>
        <v>1893828.2502937987</v>
      </c>
      <c r="AD330" s="35">
        <f>IFERROR(VLOOKUP($B330,'WSW2025'!$R$13:$Y$334,8,FALSE()),0)</f>
        <v>1764938.7786503176</v>
      </c>
      <c r="AE330" s="35">
        <f>IFERROR(VLOOKUP(B330,'BESCHUT WERK 2025'!$K$13:$R$354,8,FALSE()),0)</f>
        <v>101752.03446134349</v>
      </c>
      <c r="AF330" s="35">
        <f>IFERROR(VLOOKUP(B330,'SOCIALE INFRASTRUCTUUR 2025'!$K$13:$R$354,8,FALSE()),0)</f>
        <v>27137.437182137845</v>
      </c>
    </row>
    <row r="331" spans="2:32">
      <c r="B331" s="32">
        <v>296</v>
      </c>
      <c r="C331" s="33" t="s">
        <v>342</v>
      </c>
      <c r="D331" s="34">
        <f t="shared" ref="D331:D352" si="30">SUM(E331:G331)</f>
        <v>4465922.8094976982</v>
      </c>
      <c r="E331" s="35">
        <f>IFERROR(VLOOKUP($B331,'WSW2025'!$R$13:$T$334,3,FALSE()),0)</f>
        <v>4100025.2128024688</v>
      </c>
      <c r="F331" s="35">
        <f>IFERROR(VLOOKUP(B331,'BESCHUT WERK 2025'!$K$13:$M$354,3,FALSE()),0)</f>
        <v>327201.79360753333</v>
      </c>
      <c r="G331" s="35">
        <f>IFERROR(VLOOKUP(B331,'SOCIALE INFRASTRUCTUUR 2025'!$K$13:$M$354,3,FALSE()),0)</f>
        <v>38695.803087696004</v>
      </c>
      <c r="H331" s="31"/>
      <c r="I331" s="34">
        <f t="shared" ref="I331:I352" si="31">SUM(J331:L331)</f>
        <v>4348794.2679180363</v>
      </c>
      <c r="J331" s="35">
        <f>IFERROR(VLOOKUP($B331,'WSW2025'!$R$13:$U$334,4,FALSE()),0)</f>
        <v>3955053.8777656322</v>
      </c>
      <c r="K331" s="35">
        <f>IFERROR(VLOOKUP(B331,'BESCHUT WERK 2025'!$K$13:$N$354,4,FALSE()),0)</f>
        <v>351864.88647765381</v>
      </c>
      <c r="L331" s="35">
        <f>IFERROR(VLOOKUP(B331,'SOCIALE INFRASTRUCTUUR 2025'!$K$13:$N$354,4,FALSE()),0)</f>
        <v>41875.503674750616</v>
      </c>
      <c r="N331" s="34">
        <f t="shared" ref="N331:N352" si="32">SUM(O331:Q331)</f>
        <v>4199257.3549982747</v>
      </c>
      <c r="O331" s="35">
        <f>IFERROR(VLOOKUP($B331,'WSW2025'!$R$13:$V$334,5,FALSE()),0)</f>
        <v>3777678.8704511807</v>
      </c>
      <c r="P331" s="35">
        <f>IFERROR(VLOOKUP(B331,'BESCHUT WERK 2025'!$K$13:$O$354,5,FALSE()),0)</f>
        <v>376519.37161830981</v>
      </c>
      <c r="Q331" s="35">
        <f>IFERROR(VLOOKUP(B331,'SOCIALE INFRASTRUCTUUR 2025'!$K$13:$O$354,5,FALSE()),0)</f>
        <v>45059.11292878379</v>
      </c>
      <c r="S331" s="34">
        <f t="shared" ref="S331:S352" si="33">SUM(T331:V331)</f>
        <v>4091335.7445917726</v>
      </c>
      <c r="T331" s="35">
        <f>IFERROR(VLOOKUP($B331,'WSW2025'!$R$13:$W$334,6,FALSE()),0)</f>
        <v>3642192.0757942349</v>
      </c>
      <c r="U331" s="35">
        <f>IFERROR(VLOOKUP(B331,'BESCHUT WERK 2025'!$K$13:$P$354,6,FALSE()),0)</f>
        <v>400897.03794774209</v>
      </c>
      <c r="V331" s="35">
        <f>IFERROR(VLOOKUP(B331,'SOCIALE INFRASTRUCTUUR 2025'!$K$13:$P$354,6,FALSE()),0)</f>
        <v>48246.630849795518</v>
      </c>
      <c r="X331" s="34">
        <f t="shared" ref="X331:X352" si="34">SUM(Y331:AA331)</f>
        <v>3910913.7697839746</v>
      </c>
      <c r="Y331" s="35">
        <f>IFERROR(VLOOKUP($B331,'WSW2025'!$R$13:$X$334,7,FALSE()),0)</f>
        <v>3433917.1317271595</v>
      </c>
      <c r="Z331" s="35">
        <f>IFERROR(VLOOKUP(B331,'BESCHUT WERK 2025'!$K$13:$Q$354,7,FALSE()),0)</f>
        <v>425556.62628553977</v>
      </c>
      <c r="AA331" s="35">
        <f>IFERROR(VLOOKUP(B331,'SOCIALE INFRASTRUCTUUR 2025'!$K$13:$Q$354,7,FALSE()),0)</f>
        <v>51440.011771275073</v>
      </c>
      <c r="AC331" s="34">
        <f t="shared" ref="AC331:AC352" si="35">SUM(AD331:AF331)</f>
        <v>3800605.5180964149</v>
      </c>
      <c r="AD331" s="35">
        <f>IFERROR(VLOOKUP($B331,'WSW2025'!$R$13:$Y$334,8,FALSE()),0)</f>
        <v>3291723.9947591126</v>
      </c>
      <c r="AE331" s="35">
        <f>IFERROR(VLOOKUP(B331,'BESCHUT WERK 2025'!$K$13:$R$354,8,FALSE()),0)</f>
        <v>453970.61528907024</v>
      </c>
      <c r="AF331" s="35">
        <f>IFERROR(VLOOKUP(B331,'SOCIALE INFRASTRUCTUUR 2025'!$K$13:$R$354,8,FALSE()),0)</f>
        <v>54910.90804823205</v>
      </c>
    </row>
    <row r="332" spans="2:32">
      <c r="B332" s="32">
        <v>1696</v>
      </c>
      <c r="C332" s="33" t="s">
        <v>343</v>
      </c>
      <c r="D332" s="34">
        <f t="shared" si="30"/>
        <v>605186.44229584129</v>
      </c>
      <c r="E332" s="35">
        <f>IFERROR(VLOOKUP($B332,'WSW2025'!$R$13:$T$334,3,FALSE()),0)</f>
        <v>523164.65668846283</v>
      </c>
      <c r="F332" s="35">
        <f>IFERROR(VLOOKUP(B332,'BESCHUT WERK 2025'!$K$13:$M$354,3,FALSE()),0)</f>
        <v>70517.627932658041</v>
      </c>
      <c r="G332" s="35">
        <f>IFERROR(VLOOKUP(B332,'SOCIALE INFRASTRUCTUUR 2025'!$K$13:$M$354,3,FALSE()),0)</f>
        <v>11504.157674720433</v>
      </c>
      <c r="H332" s="31"/>
      <c r="I332" s="34">
        <f t="shared" si="31"/>
        <v>589942.28268805821</v>
      </c>
      <c r="J332" s="35">
        <f>IFERROR(VLOOKUP($B332,'WSW2025'!$R$13:$U$334,4,FALSE()),0)</f>
        <v>501659.8589506835</v>
      </c>
      <c r="K332" s="35">
        <f>IFERROR(VLOOKUP(B332,'BESCHUT WERK 2025'!$K$13:$N$354,4,FALSE()),0)</f>
        <v>75832.949671908238</v>
      </c>
      <c r="L332" s="35">
        <f>IFERROR(VLOOKUP(B332,'SOCIALE INFRASTRUCTUUR 2025'!$K$13:$N$354,4,FALSE()),0)</f>
        <v>12449.4740654664</v>
      </c>
      <c r="N332" s="34">
        <f t="shared" si="32"/>
        <v>530288.30957744003</v>
      </c>
      <c r="O332" s="35">
        <f>IFERROR(VLOOKUP($B332,'WSW2025'!$R$13:$V$334,5,FALSE()),0)</f>
        <v>435745.94078804931</v>
      </c>
      <c r="P332" s="35">
        <f>IFERROR(VLOOKUP(B332,'BESCHUT WERK 2025'!$K$13:$O$354,5,FALSE()),0)</f>
        <v>81146.416297049567</v>
      </c>
      <c r="Q332" s="35">
        <f>IFERROR(VLOOKUP(B332,'SOCIALE INFRASTRUCTUUR 2025'!$K$13:$O$354,5,FALSE()),0)</f>
        <v>13395.952492341126</v>
      </c>
      <c r="S332" s="34">
        <f t="shared" si="33"/>
        <v>537923.71920142055</v>
      </c>
      <c r="T332" s="35">
        <f>IFERROR(VLOOKUP($B332,'WSW2025'!$R$13:$W$334,6,FALSE()),0)</f>
        <v>437179.9025504422</v>
      </c>
      <c r="U332" s="35">
        <f>IFERROR(VLOOKUP(B332,'BESCHUT WERK 2025'!$K$13:$P$354,6,FALSE()),0)</f>
        <v>86400.223695633773</v>
      </c>
      <c r="V332" s="35">
        <f>IFERROR(VLOOKUP(B332,'SOCIALE INFRASTRUCTUUR 2025'!$K$13:$P$354,6,FALSE()),0)</f>
        <v>14343.592955344611</v>
      </c>
      <c r="X332" s="34">
        <f t="shared" si="34"/>
        <v>507722.67665157828</v>
      </c>
      <c r="Y332" s="35">
        <f>IFERROR(VLOOKUP($B332,'WSW2025'!$R$13:$X$334,7,FALSE()),0)</f>
        <v>400714.91003129137</v>
      </c>
      <c r="Z332" s="35">
        <f>IFERROR(VLOOKUP(B332,'BESCHUT WERK 2025'!$K$13:$Q$354,7,FALSE()),0)</f>
        <v>91714.790147745676</v>
      </c>
      <c r="AA332" s="35">
        <f>IFERROR(VLOOKUP(B332,'SOCIALE INFRASTRUCTUUR 2025'!$K$13:$Q$354,7,FALSE()),0)</f>
        <v>15292.976472541237</v>
      </c>
      <c r="AC332" s="34">
        <f t="shared" si="35"/>
        <v>516887.66662446869</v>
      </c>
      <c r="AD332" s="35">
        <f>IFERROR(VLOOKUP($B332,'WSW2025'!$R$13:$Y$334,8,FALSE()),0)</f>
        <v>402724.30739522027</v>
      </c>
      <c r="AE332" s="35">
        <f>IFERROR(VLOOKUP(B332,'BESCHUT WERK 2025'!$K$13:$R$354,8,FALSE()),0)</f>
        <v>97838.494674368631</v>
      </c>
      <c r="AF332" s="35">
        <f>IFERROR(VLOOKUP(B332,'SOCIALE INFRASTRUCTUUR 2025'!$K$13:$R$354,8,FALSE()),0)</f>
        <v>16324.864554879798</v>
      </c>
    </row>
    <row r="333" spans="2:32">
      <c r="B333" s="32">
        <v>352</v>
      </c>
      <c r="C333" s="33" t="s">
        <v>344</v>
      </c>
      <c r="D333" s="34">
        <f t="shared" si="30"/>
        <v>1234924.6910277368</v>
      </c>
      <c r="E333" s="35">
        <f>IFERROR(VLOOKUP($B333,'WSW2025'!$R$13:$T$334,3,FALSE()),0)</f>
        <v>1105811.3800167236</v>
      </c>
      <c r="F333" s="35">
        <f>IFERROR(VLOOKUP(B333,'BESCHUT WERK 2025'!$K$13:$M$354,3,FALSE()),0)</f>
        <v>112828.20469225293</v>
      </c>
      <c r="G333" s="35">
        <f>IFERROR(VLOOKUP(B333,'SOCIALE INFRASTRUCTUUR 2025'!$K$13:$M$354,3,FALSE()),0)</f>
        <v>16285.106318760092</v>
      </c>
      <c r="H333" s="31"/>
      <c r="I333" s="34">
        <f t="shared" si="31"/>
        <v>1202954.0971467178</v>
      </c>
      <c r="J333" s="35">
        <f>IFERROR(VLOOKUP($B333,'WSW2025'!$R$13:$U$334,4,FALSE()),0)</f>
        <v>1063998.0962023679</v>
      </c>
      <c r="K333" s="35">
        <f>IFERROR(VLOOKUP(B333,'BESCHUT WERK 2025'!$K$13:$N$354,4,FALSE()),0)</f>
        <v>121332.71947505315</v>
      </c>
      <c r="L333" s="35">
        <f>IFERROR(VLOOKUP(B333,'SOCIALE INFRASTRUCTUUR 2025'!$K$13:$N$354,4,FALSE()),0)</f>
        <v>17623.281469296591</v>
      </c>
      <c r="N333" s="34">
        <f t="shared" si="32"/>
        <v>1107015.7291949752</v>
      </c>
      <c r="O333" s="35">
        <f>IFERROR(VLOOKUP($B333,'WSW2025'!$R$13:$V$334,5,FALSE()),0)</f>
        <v>958218.36153962859</v>
      </c>
      <c r="P333" s="35">
        <f>IFERROR(VLOOKUP(B333,'BESCHUT WERK 2025'!$K$13:$O$354,5,FALSE()),0)</f>
        <v>129834.26607527937</v>
      </c>
      <c r="Q333" s="35">
        <f>IFERROR(VLOOKUP(B333,'SOCIALE INFRASTRUCTUUR 2025'!$K$13:$O$354,5,FALSE()),0)</f>
        <v>18963.101580067305</v>
      </c>
      <c r="S333" s="34">
        <f t="shared" si="33"/>
        <v>1019880.7298006858</v>
      </c>
      <c r="T333" s="35">
        <f>IFERROR(VLOOKUP($B333,'WSW2025'!$R$13:$W$334,6,FALSE()),0)</f>
        <v>861335.80523659941</v>
      </c>
      <c r="U333" s="35">
        <f>IFERROR(VLOOKUP(B333,'BESCHUT WERK 2025'!$K$13:$P$354,6,FALSE()),0)</f>
        <v>138240.3579130141</v>
      </c>
      <c r="V333" s="35">
        <f>IFERROR(VLOOKUP(B333,'SOCIALE INFRASTRUCTUUR 2025'!$K$13:$P$354,6,FALSE()),0)</f>
        <v>20304.56665107224</v>
      </c>
      <c r="X333" s="34">
        <f t="shared" si="34"/>
        <v>994654.4758623112</v>
      </c>
      <c r="Y333" s="35">
        <f>IFERROR(VLOOKUP($B333,'WSW2025'!$R$13:$X$334,7,FALSE()),0)</f>
        <v>826262.31246348959</v>
      </c>
      <c r="Z333" s="35">
        <f>IFERROR(VLOOKUP(B333,'BESCHUT WERK 2025'!$K$13:$Q$354,7,FALSE()),0)</f>
        <v>146743.66423639306</v>
      </c>
      <c r="AA333" s="35">
        <f>IFERROR(VLOOKUP(B333,'SOCIALE INFRASTRUCTUUR 2025'!$K$13:$Q$354,7,FALSE()),0)</f>
        <v>21648.499162428503</v>
      </c>
      <c r="AC333" s="34">
        <f t="shared" si="35"/>
        <v>821382.08036720485</v>
      </c>
      <c r="AD333" s="35">
        <f>IFERROR(VLOOKUP($B333,'WSW2025'!$R$13:$Y$334,8,FALSE()),0)</f>
        <v>641731.26503780065</v>
      </c>
      <c r="AE333" s="35">
        <f>IFERROR(VLOOKUP(B333,'BESCHUT WERK 2025'!$K$13:$R$354,8,FALSE()),0)</f>
        <v>156541.59147898995</v>
      </c>
      <c r="AF333" s="35">
        <f>IFERROR(VLOOKUP(B333,'SOCIALE INFRASTRUCTUUR 2025'!$K$13:$R$354,8,FALSE()),0)</f>
        <v>23109.223850414259</v>
      </c>
    </row>
    <row r="334" spans="2:32">
      <c r="B334" s="32">
        <v>294</v>
      </c>
      <c r="C334" s="33" t="s">
        <v>345</v>
      </c>
      <c r="D334" s="34">
        <f t="shared" si="30"/>
        <v>6717668.3838700736</v>
      </c>
      <c r="E334" s="35">
        <f>IFERROR(VLOOKUP($B334,'WSW2025'!$R$13:$T$334,3,FALSE()),0)</f>
        <v>6492973.4308253797</v>
      </c>
      <c r="F334" s="35">
        <f>IFERROR(VLOOKUP(B334,'BESCHUT WERK 2025'!$K$13:$M$354,3,FALSE()),0)</f>
        <v>188987.24285952278</v>
      </c>
      <c r="G334" s="35">
        <f>IFERROR(VLOOKUP(B334,'SOCIALE INFRASTRUCTUUR 2025'!$K$13:$M$354,3,FALSE()),0)</f>
        <v>35707.710185171214</v>
      </c>
      <c r="H334" s="31"/>
      <c r="I334" s="34">
        <f t="shared" si="31"/>
        <v>6486111.7534070127</v>
      </c>
      <c r="J334" s="35">
        <f>IFERROR(VLOOKUP($B334,'WSW2025'!$R$13:$U$334,4,FALSE()),0)</f>
        <v>6244237.5742389429</v>
      </c>
      <c r="K334" s="35">
        <f>IFERROR(VLOOKUP(B334,'BESCHUT WERK 2025'!$K$13:$N$354,4,FALSE()),0)</f>
        <v>203232.30512071351</v>
      </c>
      <c r="L334" s="35">
        <f>IFERROR(VLOOKUP(B334,'SOCIALE INFRASTRUCTUUR 2025'!$K$13:$N$354,4,FALSE()),0)</f>
        <v>38641.874047356745</v>
      </c>
      <c r="N334" s="34">
        <f t="shared" si="32"/>
        <v>6102224.9985499214</v>
      </c>
      <c r="O334" s="35">
        <f>IFERROR(VLOOKUP($B334,'WSW2025'!$R$13:$V$334,5,FALSE()),0)</f>
        <v>5843172.9581248732</v>
      </c>
      <c r="P334" s="35">
        <f>IFERROR(VLOOKUP(B334,'BESCHUT WERK 2025'!$K$13:$O$354,5,FALSE()),0)</f>
        <v>217472.39567609294</v>
      </c>
      <c r="Q334" s="35">
        <f>IFERROR(VLOOKUP(B334,'SOCIALE INFRASTRUCTUUR 2025'!$K$13:$O$354,5,FALSE()),0)</f>
        <v>41579.644748954917</v>
      </c>
      <c r="S334" s="34">
        <f t="shared" si="33"/>
        <v>5958810.2588394834</v>
      </c>
      <c r="T334" s="35">
        <f>IFERROR(VLOOKUP($B334,'WSW2025'!$R$13:$W$334,6,FALSE()),0)</f>
        <v>5682736.6370452195</v>
      </c>
      <c r="U334" s="35">
        <f>IFERROR(VLOOKUP(B334,'BESCHUT WERK 2025'!$K$13:$P$354,6,FALSE()),0)</f>
        <v>231552.59950429871</v>
      </c>
      <c r="V334" s="35">
        <f>IFERROR(VLOOKUP(B334,'SOCIALE INFRASTRUCTUUR 2025'!$K$13:$P$354,6,FALSE()),0)</f>
        <v>44521.022289965738</v>
      </c>
      <c r="X334" s="34">
        <f t="shared" si="34"/>
        <v>5767156.9701796072</v>
      </c>
      <c r="Y334" s="35">
        <f>IFERROR(VLOOKUP($B334,'WSW2025'!$R$13:$X$334,7,FALSE()),0)</f>
        <v>5473893.5224935533</v>
      </c>
      <c r="Z334" s="35">
        <f>IFERROR(VLOOKUP(B334,'BESCHUT WERK 2025'!$K$13:$Q$354,7,FALSE()),0)</f>
        <v>245795.63759595761</v>
      </c>
      <c r="AA334" s="35">
        <f>IFERROR(VLOOKUP(B334,'SOCIALE INFRASTRUCTUUR 2025'!$K$13:$Q$354,7,FALSE()),0)</f>
        <v>47467.810090095525</v>
      </c>
      <c r="AC334" s="34">
        <f t="shared" si="35"/>
        <v>5566660.7262792382</v>
      </c>
      <c r="AD334" s="35">
        <f>IFERROR(VLOOKUP($B334,'WSW2025'!$R$13:$Y$334,8,FALSE()),0)</f>
        <v>5253782.8770634085</v>
      </c>
      <c r="AE334" s="35">
        <f>IFERROR(VLOOKUP(B334,'BESCHUT WERK 2025'!$K$13:$R$354,8,FALSE()),0)</f>
        <v>262207.16572730703</v>
      </c>
      <c r="AF334" s="35">
        <f>IFERROR(VLOOKUP(B334,'SOCIALE INFRASTRUCTUUR 2025'!$K$13:$R$354,8,FALSE()),0)</f>
        <v>50670.683488523006</v>
      </c>
    </row>
    <row r="335" spans="2:32">
      <c r="B335" s="32">
        <v>873</v>
      </c>
      <c r="C335" s="33" t="s">
        <v>346</v>
      </c>
      <c r="D335" s="34">
        <f t="shared" si="30"/>
        <v>2534674.3675074214</v>
      </c>
      <c r="E335" s="35">
        <f>IFERROR(VLOOKUP($B335,'WSW2025'!$R$13:$T$334,3,FALSE()),0)</f>
        <v>2365342.1447685817</v>
      </c>
      <c r="F335" s="35">
        <f>IFERROR(VLOOKUP(B335,'BESCHUT WERK 2025'!$K$13:$M$354,3,FALSE()),0)</f>
        <v>155138.78145184697</v>
      </c>
      <c r="G335" s="35">
        <f>IFERROR(VLOOKUP(B335,'SOCIALE INFRASTRUCTUUR 2025'!$K$13:$M$354,3,FALSE()),0)</f>
        <v>14193.441286992742</v>
      </c>
      <c r="H335" s="31"/>
      <c r="I335" s="34">
        <f t="shared" si="31"/>
        <v>2548621.439348219</v>
      </c>
      <c r="J335" s="35">
        <f>IFERROR(VLOOKUP($B335,'WSW2025'!$R$13:$U$334,4,FALSE()),0)</f>
        <v>2366429.2093398995</v>
      </c>
      <c r="K335" s="35">
        <f>IFERROR(VLOOKUP(B335,'BESCHUT WERK 2025'!$K$13:$N$354,4,FALSE()),0)</f>
        <v>166832.48927819854</v>
      </c>
      <c r="L335" s="35">
        <f>IFERROR(VLOOKUP(B335,'SOCIALE INFRASTRUCTUUR 2025'!$K$13:$N$354,4,FALSE()),0)</f>
        <v>15359.740730120882</v>
      </c>
      <c r="N335" s="34">
        <f t="shared" si="32"/>
        <v>2521587.8566073454</v>
      </c>
      <c r="O335" s="35">
        <f>IFERROR(VLOOKUP($B335,'WSW2025'!$R$13:$V$334,5,FALSE()),0)</f>
        <v>2326538.26689965</v>
      </c>
      <c r="P335" s="35">
        <f>IFERROR(VLOOKUP(B335,'BESCHUT WERK 2025'!$K$13:$O$354,5,FALSE()),0)</f>
        <v>178522.11585350838</v>
      </c>
      <c r="Q335" s="35">
        <f>IFERROR(VLOOKUP(B335,'SOCIALE INFRASTRUCTUUR 2025'!$K$13:$O$354,5,FALSE()),0)</f>
        <v>16527.473854187105</v>
      </c>
      <c r="S335" s="34">
        <f t="shared" si="33"/>
        <v>2520486.6767648421</v>
      </c>
      <c r="T335" s="35">
        <f>IFERROR(VLOOKUP($B335,'WSW2025'!$R$13:$W$334,6,FALSE()),0)</f>
        <v>2312709.5439752578</v>
      </c>
      <c r="U335" s="35">
        <f>IFERROR(VLOOKUP(B335,'BESCHUT WERK 2025'!$K$13:$P$354,6,FALSE()),0)</f>
        <v>190080.49213039337</v>
      </c>
      <c r="V335" s="35">
        <f>IFERROR(VLOOKUP(B335,'SOCIALE INFRASTRUCTUUR 2025'!$K$13:$P$354,6,FALSE()),0)</f>
        <v>17696.640659191406</v>
      </c>
      <c r="X335" s="34">
        <f t="shared" si="34"/>
        <v>2472426.7814994757</v>
      </c>
      <c r="Y335" s="35">
        <f>IFERROR(VLOOKUP($B335,'WSW2025'!$R$13:$X$334,7,FALSE()),0)</f>
        <v>2251786.2851888323</v>
      </c>
      <c r="Z335" s="35">
        <f>IFERROR(VLOOKUP(B335,'BESCHUT WERK 2025'!$K$13:$Q$354,7,FALSE()),0)</f>
        <v>201772.53832504063</v>
      </c>
      <c r="AA335" s="35">
        <f>IFERROR(VLOOKUP(B335,'SOCIALE INFRASTRUCTUUR 2025'!$K$13:$Q$354,7,FALSE()),0)</f>
        <v>18867.957985602825</v>
      </c>
      <c r="AC335" s="34">
        <f t="shared" si="35"/>
        <v>2402471.2730217916</v>
      </c>
      <c r="AD335" s="35">
        <f>IFERROR(VLOOKUP($B335,'WSW2025'!$R$13:$Y$334,8,FALSE()),0)</f>
        <v>2167085.518079564</v>
      </c>
      <c r="AE335" s="35">
        <f>IFERROR(VLOOKUP(B335,'BESCHUT WERK 2025'!$K$13:$R$354,8,FALSE()),0)</f>
        <v>215244.68828360987</v>
      </c>
      <c r="AF335" s="35">
        <f>IFERROR(VLOOKUP(B335,'SOCIALE INFRASTRUCTUUR 2025'!$K$13:$R$354,8,FALSE()),0)</f>
        <v>20141.066658617932</v>
      </c>
    </row>
    <row r="336" spans="2:32">
      <c r="B336" s="32">
        <v>632</v>
      </c>
      <c r="C336" s="33" t="s">
        <v>347</v>
      </c>
      <c r="D336" s="34">
        <f t="shared" si="30"/>
        <v>6157331.3936450444</v>
      </c>
      <c r="E336" s="35">
        <f>IFERROR(VLOOKUP($B336,'WSW2025'!$R$13:$T$334,3,FALSE()),0)</f>
        <v>5859560.9505604543</v>
      </c>
      <c r="F336" s="35">
        <f>IFERROR(VLOOKUP(B336,'BESCHUT WERK 2025'!$K$13:$M$354,3,FALSE()),0)</f>
        <v>256684.16567487441</v>
      </c>
      <c r="G336" s="35">
        <f>IFERROR(VLOOKUP(B336,'SOCIALE INFRASTRUCTUUR 2025'!$K$13:$M$354,3,FALSE()),0)</f>
        <v>41086.277409715825</v>
      </c>
      <c r="H336" s="31"/>
      <c r="I336" s="34">
        <f t="shared" si="31"/>
        <v>5838037.2181451432</v>
      </c>
      <c r="J336" s="35">
        <f>IFERROR(VLOOKUP($B336,'WSW2025'!$R$13:$U$334,4,FALSE()),0)</f>
        <v>5517542.873962733</v>
      </c>
      <c r="K336" s="35">
        <f>IFERROR(VLOOKUP(B336,'BESCHUT WERK 2025'!$K$13:$N$354,4,FALSE()),0)</f>
        <v>276031.93680574506</v>
      </c>
      <c r="L336" s="35">
        <f>IFERROR(VLOOKUP(B336,'SOCIALE INFRASTRUCTUUR 2025'!$K$13:$N$354,4,FALSE()),0)</f>
        <v>44462.407376665709</v>
      </c>
      <c r="N336" s="34">
        <f t="shared" si="32"/>
        <v>5704536.3605262078</v>
      </c>
      <c r="O336" s="35">
        <f>IFERROR(VLOOKUP($B336,'WSW2025'!$R$13:$V$334,5,FALSE()),0)</f>
        <v>5361320.7177323001</v>
      </c>
      <c r="P336" s="35">
        <f>IFERROR(VLOOKUP(B336,'BESCHUT WERK 2025'!$K$13:$O$354,5,FALSE()),0)</f>
        <v>295372.95532126044</v>
      </c>
      <c r="Q336" s="35">
        <f>IFERROR(VLOOKUP(B336,'SOCIALE INFRASTRUCTUUR 2025'!$K$13:$O$354,5,FALSE()),0)</f>
        <v>47842.687472646874</v>
      </c>
      <c r="S336" s="34">
        <f t="shared" si="33"/>
        <v>5367628.908232796</v>
      </c>
      <c r="T336" s="35">
        <f>IFERROR(VLOOKUP($B336,'WSW2025'!$R$13:$W$334,6,FALSE()),0)</f>
        <v>5001904.9762830297</v>
      </c>
      <c r="U336" s="35">
        <f>IFERROR(VLOOKUP(B336,'BESCHUT WERK 2025'!$K$13:$P$354,6,FALSE()),0)</f>
        <v>314496.81425210758</v>
      </c>
      <c r="V336" s="35">
        <f>IFERROR(VLOOKUP(B336,'SOCIALE INFRASTRUCTUUR 2025'!$K$13:$P$354,6,FALSE()),0)</f>
        <v>51227.117697659327</v>
      </c>
      <c r="X336" s="34">
        <f t="shared" si="34"/>
        <v>5165929.2036368633</v>
      </c>
      <c r="Y336" s="35">
        <f>IFERROR(VLOOKUP($B336,'WSW2025'!$R$13:$X$334,7,FALSE()),0)</f>
        <v>4777469.5943828505</v>
      </c>
      <c r="Z336" s="35">
        <f>IFERROR(VLOOKUP(B336,'BESCHUT WERK 2025'!$K$13:$Q$354,7,FALSE()),0)</f>
        <v>333841.83613779355</v>
      </c>
      <c r="AA336" s="35">
        <f>IFERROR(VLOOKUP(B336,'SOCIALE INFRASTRUCTUUR 2025'!$K$13:$Q$354,7,FALSE()),0)</f>
        <v>54617.773116218705</v>
      </c>
      <c r="AC336" s="34">
        <f t="shared" si="35"/>
        <v>4830324.4802913051</v>
      </c>
      <c r="AD336" s="35">
        <f>IFERROR(VLOOKUP($B336,'WSW2025'!$R$13:$Y$334,8,FALSE()),0)</f>
        <v>4415889.2719806042</v>
      </c>
      <c r="AE336" s="35">
        <f>IFERROR(VLOOKUP(B336,'BESCHUT WERK 2025'!$K$13:$R$354,8,FALSE()),0)</f>
        <v>356132.12061470147</v>
      </c>
      <c r="AF336" s="35">
        <f>IFERROR(VLOOKUP(B336,'SOCIALE INFRASTRUCTUUR 2025'!$K$13:$R$354,8,FALSE()),0)</f>
        <v>58303.087695999275</v>
      </c>
    </row>
    <row r="337" spans="2:32">
      <c r="B337" s="32">
        <v>880</v>
      </c>
      <c r="C337" s="33" t="s">
        <v>348</v>
      </c>
      <c r="D337" s="34">
        <f t="shared" si="30"/>
        <v>114692.99299413679</v>
      </c>
      <c r="E337" s="35">
        <f>IFERROR(VLOOKUP($B337,'WSW2025'!$R$13:$T$334,3,FALSE()),0)</f>
        <v>0</v>
      </c>
      <c r="F337" s="35">
        <f>IFERROR(VLOOKUP(B337,'BESCHUT WERK 2025'!$K$13:$M$354,3,FALSE()),0)</f>
        <v>101545.38422302772</v>
      </c>
      <c r="G337" s="35">
        <f>IFERROR(VLOOKUP(B337,'SOCIALE INFRASTRUCTUUR 2025'!$K$13:$M$354,3,FALSE()),0)</f>
        <v>13147.608771109066</v>
      </c>
      <c r="H337" s="31"/>
      <c r="I337" s="34">
        <f t="shared" si="31"/>
        <v>123427.41788808098</v>
      </c>
      <c r="J337" s="35">
        <f>IFERROR(VLOOKUP($B337,'WSW2025'!$R$13:$U$334,4,FALSE()),0)</f>
        <v>0</v>
      </c>
      <c r="K337" s="35">
        <f>IFERROR(VLOOKUP(B337,'BESCHUT WERK 2025'!$K$13:$N$354,4,FALSE()),0)</f>
        <v>109199.44752754795</v>
      </c>
      <c r="L337" s="35">
        <f>IFERROR(VLOOKUP(B337,'SOCIALE INFRASTRUCTUUR 2025'!$K$13:$N$354,4,FALSE()),0)</f>
        <v>14227.970360533029</v>
      </c>
      <c r="N337" s="34">
        <f t="shared" si="32"/>
        <v>132160.49945899841</v>
      </c>
      <c r="O337" s="35">
        <f>IFERROR(VLOOKUP($B337,'WSW2025'!$R$13:$V$334,5,FALSE()),0)</f>
        <v>0</v>
      </c>
      <c r="P337" s="35">
        <f>IFERROR(VLOOKUP(B337,'BESCHUT WERK 2025'!$K$13:$O$354,5,FALSE()),0)</f>
        <v>116850.83946775142</v>
      </c>
      <c r="Q337" s="35">
        <f>IFERROR(VLOOKUP(B337,'SOCIALE INFRASTRUCTUUR 2025'!$K$13:$O$354,5,FALSE()),0)</f>
        <v>15309.659991247001</v>
      </c>
      <c r="S337" s="34">
        <f t="shared" si="33"/>
        <v>140808.99978496379</v>
      </c>
      <c r="T337" s="35">
        <f>IFERROR(VLOOKUP($B337,'WSW2025'!$R$13:$W$334,6,FALSE()),0)</f>
        <v>0</v>
      </c>
      <c r="U337" s="35">
        <f>IFERROR(VLOOKUP(B337,'BESCHUT WERK 2025'!$K$13:$P$354,6,FALSE()),0)</f>
        <v>124416.32212171279</v>
      </c>
      <c r="V337" s="35">
        <f>IFERROR(VLOOKUP(B337,'SOCIALE INFRASTRUCTUUR 2025'!$K$13:$P$354,6,FALSE()),0)</f>
        <v>16392.677663250986</v>
      </c>
      <c r="X337" s="34">
        <f t="shared" si="34"/>
        <v>149546.98520994381</v>
      </c>
      <c r="Y337" s="35">
        <f>IFERROR(VLOOKUP($B337,'WSW2025'!$R$13:$X$334,7,FALSE()),0)</f>
        <v>0</v>
      </c>
      <c r="Z337" s="35">
        <f>IFERROR(VLOOKUP(B337,'BESCHUT WERK 2025'!$K$13:$Q$354,7,FALSE()),0)</f>
        <v>132069.29781275382</v>
      </c>
      <c r="AA337" s="35">
        <f>IFERROR(VLOOKUP(B337,'SOCIALE INFRASTRUCTUUR 2025'!$K$13:$Q$354,7,FALSE()),0)</f>
        <v>17477.687397189988</v>
      </c>
      <c r="AC337" s="34">
        <f t="shared" si="35"/>
        <v>159544.42039381078</v>
      </c>
      <c r="AD337" s="35">
        <f>IFERROR(VLOOKUP($B337,'WSW2025'!$R$13:$Y$334,8,FALSE()),0)</f>
        <v>0</v>
      </c>
      <c r="AE337" s="35">
        <f>IFERROR(VLOOKUP(B337,'BESCHUT WERK 2025'!$K$13:$R$354,8,FALSE()),0)</f>
        <v>140887.432331091</v>
      </c>
      <c r="AF337" s="35">
        <f>IFERROR(VLOOKUP(B337,'SOCIALE INFRASTRUCTUUR 2025'!$K$13:$R$354,8,FALSE()),0)</f>
        <v>18656.988062719771</v>
      </c>
    </row>
    <row r="338" spans="2:32">
      <c r="B338" s="32">
        <v>351</v>
      </c>
      <c r="C338" s="33" t="s">
        <v>349</v>
      </c>
      <c r="D338" s="34">
        <f t="shared" si="30"/>
        <v>491762.82736394159</v>
      </c>
      <c r="E338" s="35">
        <f>IFERROR(VLOOKUP($B338,'WSW2025'!$R$13:$T$334,3,FALSE()),0)</f>
        <v>455320.53756884288</v>
      </c>
      <c r="F338" s="35">
        <f>IFERROR(VLOOKUP(B338,'BESCHUT WERK 2025'!$K$13:$M$354,3,FALSE()),0)</f>
        <v>25386.346055757</v>
      </c>
      <c r="G338" s="35">
        <f>IFERROR(VLOOKUP(B338,'SOCIALE INFRASTRUCTUUR 2025'!$K$13:$M$354,3,FALSE()),0)</f>
        <v>11055.943739341714</v>
      </c>
      <c r="H338" s="31"/>
      <c r="I338" s="34">
        <f t="shared" si="31"/>
        <v>496540.74872588727</v>
      </c>
      <c r="J338" s="35">
        <f>IFERROR(VLOOKUP($B338,'WSW2025'!$R$13:$U$334,4,FALSE()),0)</f>
        <v>457276.45722264302</v>
      </c>
      <c r="K338" s="35">
        <f>IFERROR(VLOOKUP(B338,'BESCHUT WERK 2025'!$K$13:$N$354,4,FALSE()),0)</f>
        <v>27299.861881886947</v>
      </c>
      <c r="L338" s="35">
        <f>IFERROR(VLOOKUP(B338,'SOCIALE INFRASTRUCTUUR 2025'!$K$13:$N$354,4,FALSE()),0)</f>
        <v>11964.429621357318</v>
      </c>
      <c r="N338" s="34">
        <f t="shared" si="32"/>
        <v>504198.1703367345</v>
      </c>
      <c r="O338" s="35">
        <f>IFERROR(VLOOKUP($B338,'WSW2025'!$R$13:$V$334,5,FALSE()),0)</f>
        <v>462111.42820442986</v>
      </c>
      <c r="P338" s="35">
        <f>IFERROR(VLOOKUP(B338,'BESCHUT WERK 2025'!$K$13:$O$354,5,FALSE()),0)</f>
        <v>29212.709866937854</v>
      </c>
      <c r="Q338" s="35">
        <f>IFERROR(VLOOKUP(B338,'SOCIALE INFRASTRUCTUUR 2025'!$K$13:$O$354,5,FALSE()),0)</f>
        <v>12874.032265366795</v>
      </c>
      <c r="S338" s="34">
        <f t="shared" si="33"/>
        <v>510286.23516912124</v>
      </c>
      <c r="T338" s="35">
        <f>IFERROR(VLOOKUP($B338,'WSW2025'!$R$13:$W$334,6,FALSE()),0)</f>
        <v>465397.40296732291</v>
      </c>
      <c r="U338" s="35">
        <f>IFERROR(VLOOKUP(B338,'BESCHUT WERK 2025'!$K$13:$P$354,6,FALSE()),0)</f>
        <v>31104.080530428197</v>
      </c>
      <c r="V338" s="35">
        <f>IFERROR(VLOOKUP(B338,'SOCIALE INFRASTRUCTUUR 2025'!$K$13:$P$354,6,FALSE()),0)</f>
        <v>13784.751671370146</v>
      </c>
      <c r="X338" s="34">
        <f t="shared" si="34"/>
        <v>517468.49221218855</v>
      </c>
      <c r="Y338" s="35">
        <f>IFERROR(VLOOKUP($B338,'WSW2025'!$R$13:$X$334,7,FALSE()),0)</f>
        <v>469754.02153863572</v>
      </c>
      <c r="Z338" s="35">
        <f>IFERROR(VLOOKUP(B338,'BESCHUT WERK 2025'!$K$13:$Q$354,7,FALSE()),0)</f>
        <v>33017.324453188499</v>
      </c>
      <c r="AA338" s="35">
        <f>IFERROR(VLOOKUP(B338,'SOCIALE INFRASTRUCTUUR 2025'!$K$13:$Q$354,7,FALSE()),0)</f>
        <v>14697.146220364306</v>
      </c>
      <c r="AC338" s="34">
        <f t="shared" si="35"/>
        <v>523750.42977257888</v>
      </c>
      <c r="AD338" s="35">
        <f>IFERROR(VLOOKUP($B338,'WSW2025'!$R$13:$Y$334,8,FALSE()),0)</f>
        <v>472839.74081888254</v>
      </c>
      <c r="AE338" s="35">
        <f>IFERROR(VLOOKUP(B338,'BESCHUT WERK 2025'!$K$13:$R$354,8,FALSE()),0)</f>
        <v>35221.858082772902</v>
      </c>
      <c r="AF338" s="35">
        <f>IFERROR(VLOOKUP(B338,'SOCIALE INFRASTRUCTUUR 2025'!$K$13:$R$354,8,FALSE()),0)</f>
        <v>15688.830870923441</v>
      </c>
    </row>
    <row r="339" spans="2:32">
      <c r="B339" s="32">
        <v>479</v>
      </c>
      <c r="C339" s="33" t="s">
        <v>350</v>
      </c>
      <c r="D339" s="34">
        <f t="shared" si="30"/>
        <v>10378201.136215422</v>
      </c>
      <c r="E339" s="35">
        <f>IFERROR(VLOOKUP($B339,'WSW2025'!$R$13:$T$334,3,FALSE()),0)</f>
        <v>8723101.6107479148</v>
      </c>
      <c r="F339" s="35">
        <f>IFERROR(VLOOKUP(B339,'BESCHUT WERK 2025'!$K$13:$M$354,3,FALSE()),0)</f>
        <v>1500615.1224069763</v>
      </c>
      <c r="G339" s="35">
        <f>IFERROR(VLOOKUP(B339,'SOCIALE INFRASTRUCTUUR 2025'!$K$13:$M$354,3,FALSE()),0)</f>
        <v>154484.40306053151</v>
      </c>
      <c r="H339" s="31"/>
      <c r="I339" s="34">
        <f t="shared" si="31"/>
        <v>10219632.086380178</v>
      </c>
      <c r="J339" s="35">
        <f>IFERROR(VLOOKUP($B339,'WSW2025'!$R$13:$U$334,4,FALSE()),0)</f>
        <v>8438728.2656257004</v>
      </c>
      <c r="K339" s="35">
        <f>IFERROR(VLOOKUP(B339,'BESCHUT WERK 2025'!$K$13:$N$354,4,FALSE()),0)</f>
        <v>1613725.169018215</v>
      </c>
      <c r="L339" s="35">
        <f>IFERROR(VLOOKUP(B339,'SOCIALE INFRASTRUCTUUR 2025'!$K$13:$N$354,4,FALSE()),0)</f>
        <v>167178.65173626307</v>
      </c>
      <c r="N339" s="34">
        <f t="shared" si="32"/>
        <v>10024640.826990403</v>
      </c>
      <c r="O339" s="35">
        <f>IFERROR(VLOOKUP($B339,'WSW2025'!$R$13:$V$334,5,FALSE()),0)</f>
        <v>8117956.5832920345</v>
      </c>
      <c r="P339" s="35">
        <f>IFERROR(VLOOKUP(B339,'BESCHUT WERK 2025'!$K$13:$O$354,5,FALSE()),0)</f>
        <v>1726795.738801216</v>
      </c>
      <c r="Q339" s="35">
        <f>IFERROR(VLOOKUP(B339,'SOCIALE INFRASTRUCTUUR 2025'!$K$13:$O$354,5,FALSE()),0)</f>
        <v>179888.50489715225</v>
      </c>
      <c r="S339" s="34">
        <f t="shared" si="33"/>
        <v>9775025.738935452</v>
      </c>
      <c r="T339" s="35">
        <f>IFERROR(VLOOKUP($B339,'WSW2025'!$R$13:$W$334,6,FALSE()),0)</f>
        <v>7743815.0161491632</v>
      </c>
      <c r="U339" s="35">
        <f>IFERROR(VLOOKUP(B339,'BESCHUT WERK 2025'!$K$13:$P$354,6,FALSE()),0)</f>
        <v>1838596.7602430906</v>
      </c>
      <c r="V339" s="35">
        <f>IFERROR(VLOOKUP(B339,'SOCIALE INFRASTRUCTUUR 2025'!$K$13:$P$354,6,FALSE()),0)</f>
        <v>192613.96254319907</v>
      </c>
      <c r="X339" s="34">
        <f t="shared" si="34"/>
        <v>9730301.614594575</v>
      </c>
      <c r="Y339" s="35">
        <f>IFERROR(VLOOKUP($B339,'WSW2025'!$R$13:$X$334,7,FALSE()),0)</f>
        <v>7573248.0533335507</v>
      </c>
      <c r="Z339" s="35">
        <f>IFERROR(VLOOKUP(B339,'BESCHUT WERK 2025'!$K$13:$Q$354,7,FALSE()),0)</f>
        <v>1951690.7343440419</v>
      </c>
      <c r="AA339" s="35">
        <f>IFERROR(VLOOKUP(B339,'SOCIALE INFRASTRUCTUUR 2025'!$K$13:$Q$354,7,FALSE()),0)</f>
        <v>205362.8269169823</v>
      </c>
      <c r="AC339" s="34">
        <f t="shared" si="35"/>
        <v>9398185.566042643</v>
      </c>
      <c r="AD339" s="35">
        <f>IFERROR(VLOOKUP($B339,'WSW2025'!$R$13:$Y$334,8,FALSE()),0)</f>
        <v>7096962.7896351153</v>
      </c>
      <c r="AE339" s="35">
        <f>IFERROR(VLOOKUP(B339,'BESCHUT WERK 2025'!$K$13:$R$354,8,FALSE()),0)</f>
        <v>2082003.1666705708</v>
      </c>
      <c r="AF339" s="35">
        <f>IFERROR(VLOOKUP(B339,'SOCIALE INFRASTRUCTUUR 2025'!$K$13:$R$354,8,FALSE()),0)</f>
        <v>219219.60973695727</v>
      </c>
    </row>
    <row r="340" spans="2:32">
      <c r="B340" s="32">
        <v>297</v>
      </c>
      <c r="C340" s="33" t="s">
        <v>351</v>
      </c>
      <c r="D340" s="34">
        <f t="shared" si="30"/>
        <v>3168447.4204713171</v>
      </c>
      <c r="E340" s="35">
        <f>IFERROR(VLOOKUP($B340,'WSW2025'!$R$13:$T$334,3,FALSE()),0)</f>
        <v>2931441.7975816061</v>
      </c>
      <c r="F340" s="35">
        <f>IFERROR(VLOOKUP(B340,'BESCHUT WERK 2025'!$K$13:$M$354,3,FALSE()),0)</f>
        <v>203090.76844605483</v>
      </c>
      <c r="G340" s="35">
        <f>IFERROR(VLOOKUP(B340,'SOCIALE INFRASTRUCTUUR 2025'!$K$13:$M$354,3,FALSE()),0)</f>
        <v>33914.854443656339</v>
      </c>
      <c r="H340" s="31"/>
      <c r="I340" s="34">
        <f t="shared" si="31"/>
        <v>3061169.3375203209</v>
      </c>
      <c r="J340" s="35">
        <f>IFERROR(VLOOKUP($B340,'WSW2025'!$R$13:$U$334,4,FALSE()),0)</f>
        <v>2806068.7461943044</v>
      </c>
      <c r="K340" s="35">
        <f>IFERROR(VLOOKUP(B340,'BESCHUT WERK 2025'!$K$13:$N$354,4,FALSE()),0)</f>
        <v>218398.89505509622</v>
      </c>
      <c r="L340" s="35">
        <f>IFERROR(VLOOKUP(B340,'SOCIALE INFRASTRUCTUUR 2025'!$K$13:$N$354,4,FALSE()),0)</f>
        <v>36701.696270920424</v>
      </c>
      <c r="N340" s="34">
        <f t="shared" si="32"/>
        <v>3035306.5902344333</v>
      </c>
      <c r="O340" s="35">
        <f>IFERROR(VLOOKUP($B340,'WSW2025'!$R$13:$V$334,5,FALSE()),0)</f>
        <v>2762112.9474578733</v>
      </c>
      <c r="P340" s="35">
        <f>IFERROR(VLOOKUP(B340,'BESCHUT WERK 2025'!$K$13:$O$354,5,FALSE()),0)</f>
        <v>233701.67893550251</v>
      </c>
      <c r="Q340" s="35">
        <f>IFERROR(VLOOKUP(B340,'SOCIALE INFRASTRUCTUUR 2025'!$K$13:$O$354,5,FALSE()),0)</f>
        <v>39491.963841057608</v>
      </c>
      <c r="S340" s="34">
        <f t="shared" si="33"/>
        <v>2945830.7815542379</v>
      </c>
      <c r="T340" s="35">
        <f>IFERROR(VLOOKUP($B340,'WSW2025'!$R$13:$W$334,6,FALSE()),0)</f>
        <v>2654712.4801567453</v>
      </c>
      <c r="U340" s="35">
        <f>IFERROR(VLOOKUP(B340,'BESCHUT WERK 2025'!$K$13:$P$354,6,FALSE()),0)</f>
        <v>248832.6442434249</v>
      </c>
      <c r="V340" s="35">
        <f>IFERROR(VLOOKUP(B340,'SOCIALE INFRASTRUCTUUR 2025'!$K$13:$P$354,6,FALSE()),0)</f>
        <v>42285.657154067885</v>
      </c>
      <c r="X340" s="34">
        <f t="shared" si="34"/>
        <v>2832620.9330980489</v>
      </c>
      <c r="Y340" s="35">
        <f>IFERROR(VLOOKUP($B340,'WSW2025'!$R$13:$X$334,7,FALSE()),0)</f>
        <v>2523397.8483911534</v>
      </c>
      <c r="Z340" s="35">
        <f>IFERROR(VLOOKUP(B340,'BESCHUT WERK 2025'!$K$13:$Q$354,7,FALSE()),0)</f>
        <v>264138.59562550765</v>
      </c>
      <c r="AA340" s="35">
        <f>IFERROR(VLOOKUP(B340,'SOCIALE INFRASTRUCTUUR 2025'!$K$13:$Q$354,7,FALSE()),0)</f>
        <v>45084.489081387808</v>
      </c>
      <c r="AC340" s="34">
        <f t="shared" si="35"/>
        <v>2593616.4678853587</v>
      </c>
      <c r="AD340" s="35">
        <f>IFERROR(VLOOKUP($B340,'WSW2025'!$R$13:$Y$334,8,FALSE()),0)</f>
        <v>2263715.05447048</v>
      </c>
      <c r="AE340" s="35">
        <f>IFERROR(VLOOKUP(B340,'BESCHUT WERK 2025'!$K$13:$R$354,8,FALSE()),0)</f>
        <v>281774.86466218124</v>
      </c>
      <c r="AF340" s="35">
        <f>IFERROR(VLOOKUP(B340,'SOCIALE INFRASTRUCTUUR 2025'!$K$13:$R$354,8,FALSE()),0)</f>
        <v>48126.548752697585</v>
      </c>
    </row>
    <row r="341" spans="2:32">
      <c r="B341" s="32">
        <v>473</v>
      </c>
      <c r="C341" s="33" t="s">
        <v>352</v>
      </c>
      <c r="D341" s="34">
        <f t="shared" si="30"/>
        <v>835190.95677810593</v>
      </c>
      <c r="E341" s="35">
        <f>IFERROR(VLOOKUP($B341,'WSW2025'!$R$13:$T$334,3,FALSE()),0)</f>
        <v>743213.00936754618</v>
      </c>
      <c r="F341" s="35">
        <f>IFERROR(VLOOKUP(B341,'BESCHUT WERK 2025'!$K$13:$M$354,3,FALSE()),0)</f>
        <v>78979.74328457698</v>
      </c>
      <c r="G341" s="35">
        <f>IFERROR(VLOOKUP(B341,'SOCIALE INFRASTRUCTUUR 2025'!$K$13:$M$354,3,FALSE()),0)</f>
        <v>12998.204125982826</v>
      </c>
      <c r="H341" s="31"/>
      <c r="I341" s="34">
        <f t="shared" si="31"/>
        <v>804183.93996364216</v>
      </c>
      <c r="J341" s="35">
        <f>IFERROR(VLOOKUP($B341,'WSW2025'!$R$13:$U$334,4,FALSE()),0)</f>
        <v>705184.7474519416</v>
      </c>
      <c r="K341" s="35">
        <f>IFERROR(VLOOKUP(B341,'BESCHUT WERK 2025'!$K$13:$N$354,4,FALSE()),0)</f>
        <v>84932.903632537229</v>
      </c>
      <c r="L341" s="35">
        <f>IFERROR(VLOOKUP(B341,'SOCIALE INFRASTRUCTUUR 2025'!$K$13:$N$354,4,FALSE()),0)</f>
        <v>14066.288879163334</v>
      </c>
      <c r="N341" s="34">
        <f t="shared" si="32"/>
        <v>778535.52764999634</v>
      </c>
      <c r="O341" s="35">
        <f>IFERROR(VLOOKUP($B341,'WSW2025'!$R$13:$V$334,5,FALSE()),0)</f>
        <v>672515.85481504514</v>
      </c>
      <c r="P341" s="35">
        <f>IFERROR(VLOOKUP(B341,'BESCHUT WERK 2025'!$K$13:$O$354,5,FALSE()),0)</f>
        <v>90883.986252695642</v>
      </c>
      <c r="Q341" s="35">
        <f>IFERROR(VLOOKUP(B341,'SOCIALE INFRASTRUCTUUR 2025'!$K$13:$O$354,5,FALSE()),0)</f>
        <v>15135.686582255557</v>
      </c>
      <c r="S341" s="34">
        <f t="shared" si="33"/>
        <v>750635.01434838062</v>
      </c>
      <c r="T341" s="35">
        <f>IFERROR(VLOOKUP($B341,'WSW2025'!$R$13:$W$334,6,FALSE()),0)</f>
        <v>637660.36657401104</v>
      </c>
      <c r="U341" s="35">
        <f>IFERROR(VLOOKUP(B341,'BESCHUT WERK 2025'!$K$13:$P$354,6,FALSE()),0)</f>
        <v>96768.250539110013</v>
      </c>
      <c r="V341" s="35">
        <f>IFERROR(VLOOKUP(B341,'SOCIALE INFRASTRUCTUUR 2025'!$K$13:$P$354,6,FALSE()),0)</f>
        <v>16206.397235259496</v>
      </c>
      <c r="X341" s="34">
        <f t="shared" si="34"/>
        <v>761555.39992314472</v>
      </c>
      <c r="Y341" s="35">
        <f>IFERROR(VLOOKUP($B341,'WSW2025'!$R$13:$X$334,7,FALSE()),0)</f>
        <v>641555.75764453865</v>
      </c>
      <c r="Z341" s="35">
        <f>IFERROR(VLOOKUP(B341,'BESCHUT WERK 2025'!$K$13:$Q$354,7,FALSE()),0)</f>
        <v>102720.56496547513</v>
      </c>
      <c r="AA341" s="35">
        <f>IFERROR(VLOOKUP(B341,'SOCIALE INFRASTRUCTUUR 2025'!$K$13:$Q$354,7,FALSE()),0)</f>
        <v>17279.077313131009</v>
      </c>
      <c r="AC341" s="34">
        <f t="shared" si="35"/>
        <v>772149.18846033409</v>
      </c>
      <c r="AD341" s="35">
        <f>IFERROR(VLOOKUP($B341,'WSW2025'!$R$13:$Y$334,8,FALSE()),0)</f>
        <v>644125.09759030677</v>
      </c>
      <c r="AE341" s="35">
        <f>IFERROR(VLOOKUP(B341,'BESCHUT WERK 2025'!$K$13:$R$354,8,FALSE()),0)</f>
        <v>109579.11403529295</v>
      </c>
      <c r="AF341" s="35">
        <f>IFERROR(VLOOKUP(B341,'SOCIALE INFRASTRUCTUUR 2025'!$K$13:$R$354,8,FALSE()),0)</f>
        <v>18444.976834734316</v>
      </c>
    </row>
    <row r="342" spans="2:32">
      <c r="B342" s="32">
        <v>50</v>
      </c>
      <c r="C342" s="33" t="s">
        <v>353</v>
      </c>
      <c r="D342" s="34">
        <f t="shared" si="30"/>
        <v>540668.26598585967</v>
      </c>
      <c r="E342" s="35">
        <f>IFERROR(VLOOKUP($B342,'WSW2025'!$R$13:$T$334,3,FALSE()),0)</f>
        <v>430236.07514001499</v>
      </c>
      <c r="F342" s="35">
        <f>IFERROR(VLOOKUP(B342,'BESCHUT WERK 2025'!$K$13:$M$354,3,FALSE()),0)</f>
        <v>90262.563753802358</v>
      </c>
      <c r="G342" s="35">
        <f>IFERROR(VLOOKUP(B342,'SOCIALE INFRASTRUCTUUR 2025'!$K$13:$M$354,3,FALSE()),0)</f>
        <v>20169.627092042319</v>
      </c>
      <c r="H342" s="31"/>
      <c r="I342" s="34">
        <f t="shared" si="31"/>
        <v>549589.5775866292</v>
      </c>
      <c r="J342" s="35">
        <f>IFERROR(VLOOKUP($B342,'WSW2025'!$R$13:$U$334,4,FALSE()),0)</f>
        <v>430696.40202167805</v>
      </c>
      <c r="K342" s="35">
        <f>IFERROR(VLOOKUP(B342,'BESCHUT WERK 2025'!$K$13:$N$354,4,FALSE()),0)</f>
        <v>97066.175580042589</v>
      </c>
      <c r="L342" s="35">
        <f>IFERROR(VLOOKUP(B342,'SOCIALE INFRASTRUCTUUR 2025'!$K$13:$N$354,4,FALSE()),0)</f>
        <v>21826.999984908623</v>
      </c>
      <c r="N342" s="34">
        <f t="shared" si="32"/>
        <v>560670.76454419224</v>
      </c>
      <c r="O342" s="35">
        <f>IFERROR(VLOOKUP($B342,'WSW2025'!$R$13:$V$334,5,FALSE()),0)</f>
        <v>433316.94147012389</v>
      </c>
      <c r="P342" s="35">
        <f>IFERROR(VLOOKUP(B342,'BESCHUT WERK 2025'!$K$13:$O$354,5,FALSE()),0)</f>
        <v>103867.41286022344</v>
      </c>
      <c r="Q342" s="35">
        <f>IFERROR(VLOOKUP(B342,'SOCIALE INFRASTRUCTUUR 2025'!$K$13:$O$354,5,FALSE()),0)</f>
        <v>23486.410213844832</v>
      </c>
      <c r="S342" s="34">
        <f t="shared" si="33"/>
        <v>570101.79448520893</v>
      </c>
      <c r="T342" s="35">
        <f>IFERROR(VLOOKUP($B342,'WSW2025'!$R$13:$W$334,6,FALSE()),0)</f>
        <v>434361.65037594666</v>
      </c>
      <c r="U342" s="35">
        <f>IFERROR(VLOOKUP(B342,'BESCHUT WERK 2025'!$K$13:$P$354,6,FALSE()),0)</f>
        <v>110592.28633041131</v>
      </c>
      <c r="V342" s="35">
        <f>IFERROR(VLOOKUP(B342,'SOCIALE INFRASTRUCTUUR 2025'!$K$13:$P$354,6,FALSE()),0)</f>
        <v>25147.857778850943</v>
      </c>
      <c r="X342" s="34">
        <f t="shared" si="34"/>
        <v>581478.94754125865</v>
      </c>
      <c r="Y342" s="35">
        <f>IFERROR(VLOOKUP($B342,'WSW2025'!$R$13:$X$334,7,FALSE()),0)</f>
        <v>437271.6548041823</v>
      </c>
      <c r="Z342" s="35">
        <f>IFERROR(VLOOKUP(B342,'BESCHUT WERK 2025'!$K$13:$Q$354,7,FALSE()),0)</f>
        <v>117394.93138911437</v>
      </c>
      <c r="AA342" s="35">
        <f>IFERROR(VLOOKUP(B342,'SOCIALE INFRASTRUCTUUR 2025'!$K$13:$Q$354,7,FALSE()),0)</f>
        <v>26812.361347961913</v>
      </c>
      <c r="AC342" s="34">
        <f t="shared" si="35"/>
        <v>593786.99099788058</v>
      </c>
      <c r="AD342" s="35">
        <f>IFERROR(VLOOKUP($B342,'WSW2025'!$R$13:$Y$334,8,FALSE()),0)</f>
        <v>439932.20203665277</v>
      </c>
      <c r="AE342" s="35">
        <f>IFERROR(VLOOKUP(B342,'BESCHUT WERK 2025'!$K$13:$R$354,8,FALSE()),0)</f>
        <v>125233.27318319186</v>
      </c>
      <c r="AF342" s="35">
        <f>IFERROR(VLOOKUP(B342,'SOCIALE INFRASTRUCTUUR 2025'!$K$13:$R$354,8,FALSE()),0)</f>
        <v>28621.51577803601</v>
      </c>
    </row>
    <row r="343" spans="2:32">
      <c r="B343" s="32">
        <v>355</v>
      </c>
      <c r="C343" s="33" t="s">
        <v>354</v>
      </c>
      <c r="D343" s="34">
        <f t="shared" si="30"/>
        <v>6263085.3053554036</v>
      </c>
      <c r="E343" s="35">
        <f>IFERROR(VLOOKUP($B343,'WSW2025'!$R$13:$T$334,3,FALSE()),0)</f>
        <v>5625527.1121924901</v>
      </c>
      <c r="F343" s="35">
        <f>IFERROR(VLOOKUP(B343,'BESCHUT WERK 2025'!$K$13:$M$354,3,FALSE()),0)</f>
        <v>578244.54904779606</v>
      </c>
      <c r="G343" s="35">
        <f>IFERROR(VLOOKUP(B343,'SOCIALE INFRASTRUCTUUR 2025'!$K$13:$M$354,3,FALSE()),0)</f>
        <v>59313.644115117029</v>
      </c>
      <c r="H343" s="31"/>
      <c r="I343" s="34">
        <f t="shared" si="31"/>
        <v>6009706.4144321969</v>
      </c>
      <c r="J343" s="35">
        <f>IFERROR(VLOOKUP($B343,'WSW2025'!$R$13:$U$334,4,FALSE()),0)</f>
        <v>5323688.6790187806</v>
      </c>
      <c r="K343" s="35">
        <f>IFERROR(VLOOKUP(B343,'BESCHUT WERK 2025'!$K$13:$N$354,4,FALSE()),0)</f>
        <v>621830.18730964768</v>
      </c>
      <c r="L343" s="35">
        <f>IFERROR(VLOOKUP(B343,'SOCIALE INFRASTRUCTUUR 2025'!$K$13:$N$354,4,FALSE()),0)</f>
        <v>64187.548103768313</v>
      </c>
      <c r="N343" s="34">
        <f t="shared" si="32"/>
        <v>5933923.0422960864</v>
      </c>
      <c r="O343" s="35">
        <f>IFERROR(VLOOKUP($B343,'WSW2025'!$R$13:$V$334,5,FALSE()),0)</f>
        <v>5199454.9852906773</v>
      </c>
      <c r="P343" s="35">
        <f>IFERROR(VLOOKUP(B343,'BESCHUT WERK 2025'!$K$13:$O$354,5,FALSE()),0)</f>
        <v>665400.61363580648</v>
      </c>
      <c r="Q343" s="35">
        <f>IFERROR(VLOOKUP(B343,'SOCIALE INFRASTRUCTUUR 2025'!$K$13:$O$354,5,FALSE()),0)</f>
        <v>69067.443369602945</v>
      </c>
      <c r="S343" s="34">
        <f t="shared" si="33"/>
        <v>5646558.585867459</v>
      </c>
      <c r="T343" s="35">
        <f>IFERROR(VLOOKUP($B343,'WSW2025'!$R$13:$W$334,6,FALSE()),0)</f>
        <v>4864123.4216506397</v>
      </c>
      <c r="U343" s="35">
        <f>IFERROR(VLOOKUP(B343,'BESCHUT WERK 2025'!$K$13:$P$354,6,FALSE()),0)</f>
        <v>708481.83430419839</v>
      </c>
      <c r="V343" s="35">
        <f>IFERROR(VLOOKUP(B343,'SOCIALE INFRASTRUCTUUR 2025'!$K$13:$P$354,6,FALSE()),0)</f>
        <v>73953.329912620917</v>
      </c>
      <c r="X343" s="34">
        <f t="shared" si="34"/>
        <v>5521359.4979562312</v>
      </c>
      <c r="Y343" s="35">
        <f>IFERROR(VLOOKUP($B343,'WSW2025'!$R$13:$X$334,7,FALSE()),0)</f>
        <v>4690450.0153733026</v>
      </c>
      <c r="Z343" s="35">
        <f>IFERROR(VLOOKUP(B343,'BESCHUT WERK 2025'!$K$13:$Q$354,7,FALSE()),0)</f>
        <v>752061.27921151428</v>
      </c>
      <c r="AA343" s="35">
        <f>IFERROR(VLOOKUP(B343,'SOCIALE INFRASTRUCTUUR 2025'!$K$13:$Q$354,7,FALSE()),0)</f>
        <v>78848.203371413911</v>
      </c>
      <c r="AC343" s="34">
        <f t="shared" si="35"/>
        <v>5357950.7103585247</v>
      </c>
      <c r="AD343" s="35">
        <f>IFERROR(VLOOKUP($B343,'WSW2025'!$R$13:$Y$334,8,FALSE()),0)</f>
        <v>4471506.5965184774</v>
      </c>
      <c r="AE343" s="35">
        <f>IFERROR(VLOOKUP(B343,'BESCHUT WERK 2025'!$K$13:$R$354,8,FALSE()),0)</f>
        <v>802275.65632982284</v>
      </c>
      <c r="AF343" s="35">
        <f>IFERROR(VLOOKUP(B343,'SOCIALE INFRASTRUCTUUR 2025'!$K$13:$R$354,8,FALSE()),0)</f>
        <v>84168.457510224413</v>
      </c>
    </row>
    <row r="344" spans="2:32">
      <c r="B344" s="32">
        <v>299</v>
      </c>
      <c r="C344" s="33" t="s">
        <v>355</v>
      </c>
      <c r="D344" s="34">
        <f t="shared" si="30"/>
        <v>5210716.7380361389</v>
      </c>
      <c r="E344" s="35">
        <f>IFERROR(VLOOKUP($B344,'WSW2025'!$R$13:$T$334,3,FALSE()),0)</f>
        <v>4724263.4009066643</v>
      </c>
      <c r="F344" s="35">
        <f>IFERROR(VLOOKUP(B344,'BESCHUT WERK 2025'!$K$13:$M$354,3,FALSE()),0)</f>
        <v>423105.76759594906</v>
      </c>
      <c r="G344" s="35">
        <f>IFERROR(VLOOKUP(B344,'SOCIALE INFRASTRUCTUUR 2025'!$K$13:$M$354,3,FALSE()),0)</f>
        <v>63347.5695335255</v>
      </c>
      <c r="H344" s="31"/>
      <c r="I344" s="34">
        <f t="shared" si="31"/>
        <v>5165233.6244624322</v>
      </c>
      <c r="J344" s="35">
        <f>IFERROR(VLOOKUP($B344,'WSW2025'!$R$13:$U$334,4,FALSE()),0)</f>
        <v>4641682.9783302313</v>
      </c>
      <c r="K344" s="35">
        <f>IFERROR(VLOOKUP(B344,'BESCHUT WERK 2025'!$K$13:$N$354,4,FALSE()),0)</f>
        <v>454997.69803145068</v>
      </c>
      <c r="L344" s="35">
        <f>IFERROR(VLOOKUP(B344,'SOCIALE INFRASTRUCTUUR 2025'!$K$13:$N$354,4,FALSE()),0)</f>
        <v>68552.948100750044</v>
      </c>
      <c r="N344" s="34">
        <f t="shared" si="32"/>
        <v>5009109.6181823779</v>
      </c>
      <c r="O344" s="35">
        <f>IFERROR(VLOOKUP($B344,'WSW2025'!$R$13:$V$334,5,FALSE()),0)</f>
        <v>4448466.394987708</v>
      </c>
      <c r="P344" s="35">
        <f>IFERROR(VLOOKUP(B344,'BESCHUT WERK 2025'!$K$13:$O$354,5,FALSE()),0)</f>
        <v>486878.49778229807</v>
      </c>
      <c r="Q344" s="35">
        <f>IFERROR(VLOOKUP(B344,'SOCIALE INFRASTRUCTUUR 2025'!$K$13:$O$354,5,FALSE()),0)</f>
        <v>73764.725412371918</v>
      </c>
      <c r="S344" s="34">
        <f t="shared" si="33"/>
        <v>4745147.5501629515</v>
      </c>
      <c r="T344" s="35">
        <f>IFERROR(VLOOKUP($B344,'WSW2025'!$R$13:$W$334,6,FALSE()),0)</f>
        <v>4147763.3065207568</v>
      </c>
      <c r="U344" s="35">
        <f>IFERROR(VLOOKUP(B344,'BESCHUT WERK 2025'!$K$13:$P$354,6,FALSE()),0)</f>
        <v>518401.34217380325</v>
      </c>
      <c r="V344" s="35">
        <f>IFERROR(VLOOKUP(B344,'SOCIALE INFRASTRUCTUUR 2025'!$K$13:$P$354,6,FALSE()),0)</f>
        <v>78982.901468391108</v>
      </c>
      <c r="X344" s="34">
        <f t="shared" si="34"/>
        <v>4481265.7948519094</v>
      </c>
      <c r="Y344" s="35">
        <f>IFERROR(VLOOKUP($B344,'WSW2025'!$R$13:$X$334,7,FALSE()),0)</f>
        <v>3846766.3783244295</v>
      </c>
      <c r="Z344" s="35">
        <f>IFERROR(VLOOKUP(B344,'BESCHUT WERK 2025'!$K$13:$Q$354,7,FALSE()),0)</f>
        <v>550288.74088647368</v>
      </c>
      <c r="AA344" s="35">
        <f>IFERROR(VLOOKUP(B344,'SOCIALE INFRASTRUCTUUR 2025'!$K$13:$Q$354,7,FALSE()),0)</f>
        <v>84210.675641006295</v>
      </c>
      <c r="AC344" s="34">
        <f t="shared" si="35"/>
        <v>4269062.8931370694</v>
      </c>
      <c r="AD344" s="35">
        <f>IFERROR(VLOOKUP($B344,'WSW2025'!$R$13:$Y$334,8,FALSE()),0)</f>
        <v>3592139.1644250248</v>
      </c>
      <c r="AE344" s="35">
        <f>IFERROR(VLOOKUP(B344,'BESCHUT WERK 2025'!$K$13:$R$354,8,FALSE()),0)</f>
        <v>587030.96804621303</v>
      </c>
      <c r="AF344" s="35">
        <f>IFERROR(VLOOKUP(B344,'SOCIALE INFRASTRUCTUUR 2025'!$K$13:$R$354,8,FALSE()),0)</f>
        <v>89892.760665831622</v>
      </c>
    </row>
    <row r="345" spans="2:32">
      <c r="B345" s="32">
        <v>637</v>
      </c>
      <c r="C345" s="33" t="s">
        <v>356</v>
      </c>
      <c r="D345" s="34">
        <f t="shared" si="30"/>
        <v>9225239.426015133</v>
      </c>
      <c r="E345" s="35">
        <f>IFERROR(VLOOKUP($B345,'WSW2025'!$R$13:$T$334,3,FALSE()),0)</f>
        <v>8099679.8998512067</v>
      </c>
      <c r="F345" s="35">
        <f>IFERROR(VLOOKUP(B345,'BESCHUT WERK 2025'!$K$13:$M$354,3,FALSE()),0)</f>
        <v>992888.20129182609</v>
      </c>
      <c r="G345" s="35">
        <f>IFERROR(VLOOKUP(B345,'SOCIALE INFRASTRUCTUUR 2025'!$K$13:$M$354,3,FALSE()),0)</f>
        <v>132671.32487210058</v>
      </c>
      <c r="H345" s="31"/>
      <c r="I345" s="34">
        <f t="shared" si="31"/>
        <v>9161687.0655113738</v>
      </c>
      <c r="J345" s="35">
        <f>IFERROR(VLOOKUP($B345,'WSW2025'!$R$13:$U$334,4,FALSE()),0)</f>
        <v>7950385.9786746185</v>
      </c>
      <c r="K345" s="35">
        <f>IFERROR(VLOOKUP(B345,'BESCHUT WERK 2025'!$K$13:$N$354,4,FALSE()),0)</f>
        <v>1067727.9313804684</v>
      </c>
      <c r="L345" s="35">
        <f>IFERROR(VLOOKUP(B345,'SOCIALE INFRASTRUCTUUR 2025'!$K$13:$N$354,4,FALSE()),0)</f>
        <v>143573.15545628784</v>
      </c>
      <c r="N345" s="34">
        <f t="shared" si="32"/>
        <v>9000032.6615136154</v>
      </c>
      <c r="O345" s="35">
        <f>IFERROR(VLOOKUP($B345,'WSW2025'!$R$13:$V$334,5,FALSE()),0)</f>
        <v>7703002.7328667548</v>
      </c>
      <c r="P345" s="35">
        <f>IFERROR(VLOOKUP(B345,'BESCHUT WERK 2025'!$K$13:$O$354,5,FALSE()),0)</f>
        <v>1142541.5414624589</v>
      </c>
      <c r="Q345" s="35">
        <f>IFERROR(VLOOKUP(B345,'SOCIALE INFRASTRUCTUUR 2025'!$K$13:$O$354,5,FALSE()),0)</f>
        <v>154488.38718440157</v>
      </c>
      <c r="S345" s="34">
        <f t="shared" si="33"/>
        <v>8621136.2225370109</v>
      </c>
      <c r="T345" s="35">
        <f>IFERROR(VLOOKUP($B345,'WSW2025'!$R$13:$W$334,6,FALSE()),0)</f>
        <v>7239204.0528460443</v>
      </c>
      <c r="U345" s="35">
        <f>IFERROR(VLOOKUP(B345,'BESCHUT WERK 2025'!$K$13:$P$354,6,FALSE()),0)</f>
        <v>1216515.1496345249</v>
      </c>
      <c r="V345" s="35">
        <f>IFERROR(VLOOKUP(B345,'SOCIALE INFRASTRUCTUUR 2025'!$K$13:$P$354,6,FALSE()),0)</f>
        <v>165417.02005644178</v>
      </c>
      <c r="X345" s="34">
        <f t="shared" si="34"/>
        <v>8469790.534698721</v>
      </c>
      <c r="Y345" s="35">
        <f>IFERROR(VLOOKUP($B345,'WSW2025'!$R$13:$X$334,7,FALSE()),0)</f>
        <v>7002080.5347740902</v>
      </c>
      <c r="Z345" s="35">
        <f>IFERROR(VLOOKUP(B345,'BESCHUT WERK 2025'!$K$13:$Q$354,7,FALSE()),0)</f>
        <v>1291344.2452802588</v>
      </c>
      <c r="AA345" s="35">
        <f>IFERROR(VLOOKUP(B345,'SOCIALE INFRASTRUCTUUR 2025'!$K$13:$Q$354,7,FALSE()),0)</f>
        <v>176365.75464437169</v>
      </c>
      <c r="AC345" s="34">
        <f t="shared" si="35"/>
        <v>8167030.6270078812</v>
      </c>
      <c r="AD345" s="35">
        <f>IFERROR(VLOOKUP($B345,'WSW2025'!$R$13:$Y$334,8,FALSE()),0)</f>
        <v>6601198.6515416875</v>
      </c>
      <c r="AE345" s="35">
        <f>IFERROR(VLOOKUP(B345,'BESCHUT WERK 2025'!$K$13:$R$354,8,FALSE()),0)</f>
        <v>1377566.0050151125</v>
      </c>
      <c r="AF345" s="35">
        <f>IFERROR(VLOOKUP(B345,'SOCIALE INFRASTRUCTUUR 2025'!$K$13:$R$354,8,FALSE()),0)</f>
        <v>188265.97045108132</v>
      </c>
    </row>
    <row r="346" spans="2:32">
      <c r="B346" s="32">
        <v>638</v>
      </c>
      <c r="C346" s="33" t="s">
        <v>357</v>
      </c>
      <c r="D346" s="34">
        <f t="shared" si="30"/>
        <v>38497.98854668151</v>
      </c>
      <c r="E346" s="35">
        <f>IFERROR(VLOOKUP($B346,'WSW2025'!$R$13:$T$334,3,FALSE()),0)</f>
        <v>0</v>
      </c>
      <c r="F346" s="35">
        <f>IFERROR(VLOOKUP(B346,'BESCHUT WERK 2025'!$K$13:$M$354,3,FALSE()),0)</f>
        <v>31027.75629036954</v>
      </c>
      <c r="G346" s="35">
        <f>IFERROR(VLOOKUP(B346,'SOCIALE INFRASTRUCTUUR 2025'!$K$13:$M$354,3,FALSE()),0)</f>
        <v>7470.2322563119687</v>
      </c>
      <c r="H346" s="31"/>
      <c r="I346" s="34">
        <f t="shared" si="31"/>
        <v>41450.571924124226</v>
      </c>
      <c r="J346" s="35">
        <f>IFERROR(VLOOKUP($B346,'WSW2025'!$R$13:$U$334,4,FALSE()),0)</f>
        <v>0</v>
      </c>
      <c r="K346" s="35">
        <f>IFERROR(VLOOKUP(B346,'BESCHUT WERK 2025'!$K$13:$N$354,4,FALSE()),0)</f>
        <v>33366.497855639551</v>
      </c>
      <c r="L346" s="35">
        <f>IFERROR(VLOOKUP(B346,'SOCIALE INFRASTRUCTUUR 2025'!$K$13:$N$354,4,FALSE()),0)</f>
        <v>8084.0740684846751</v>
      </c>
      <c r="N346" s="34">
        <f t="shared" si="32"/>
        <v>44403.093620273998</v>
      </c>
      <c r="O346" s="35">
        <f>IFERROR(VLOOKUP($B346,'WSW2025'!$R$13:$V$334,5,FALSE()),0)</f>
        <v>0</v>
      </c>
      <c r="P346" s="35">
        <f>IFERROR(VLOOKUP(B346,'BESCHUT WERK 2025'!$K$13:$O$354,5,FALSE()),0)</f>
        <v>35704.423170701841</v>
      </c>
      <c r="Q346" s="35">
        <f>IFERROR(VLOOKUP(B346,'SOCIALE INFRASTRUCTUUR 2025'!$K$13:$O$354,5,FALSE()),0)</f>
        <v>8698.6704495721588</v>
      </c>
      <c r="S346" s="34">
        <f t="shared" si="33"/>
        <v>47330.119825653281</v>
      </c>
      <c r="T346" s="35">
        <f>IFERROR(VLOOKUP($B346,'WSW2025'!$R$13:$W$334,6,FALSE()),0)</f>
        <v>0</v>
      </c>
      <c r="U346" s="35">
        <f>IFERROR(VLOOKUP(B346,'BESCHUT WERK 2025'!$K$13:$P$354,6,FALSE()),0)</f>
        <v>38016.098426078854</v>
      </c>
      <c r="V346" s="35">
        <f>IFERROR(VLOOKUP(B346,'SOCIALE INFRASTRUCTUUR 2025'!$K$13:$P$354,6,FALSE()),0)</f>
        <v>9314.0213995744234</v>
      </c>
      <c r="X346" s="34">
        <f t="shared" si="34"/>
        <v>50285.011867956979</v>
      </c>
      <c r="Y346" s="35">
        <f>IFERROR(VLOOKUP($B346,'WSW2025'!$R$13:$X$334,7,FALSE()),0)</f>
        <v>0</v>
      </c>
      <c r="Z346" s="35">
        <f>IFERROR(VLOOKUP(B346,'BESCHUT WERK 2025'!$K$13:$Q$354,7,FALSE()),0)</f>
        <v>40354.507665008125</v>
      </c>
      <c r="AA346" s="35">
        <f>IFERROR(VLOOKUP(B346,'SOCIALE INFRASTRUCTUUR 2025'!$K$13:$Q$354,7,FALSE()),0)</f>
        <v>9930.5042029488559</v>
      </c>
      <c r="AC346" s="34">
        <f t="shared" si="35"/>
        <v>53649.499055994762</v>
      </c>
      <c r="AD346" s="35">
        <f>IFERROR(VLOOKUP($B346,'WSW2025'!$R$13:$Y$334,8,FALSE()),0)</f>
        <v>0</v>
      </c>
      <c r="AE346" s="35">
        <f>IFERROR(VLOOKUP(B346,'BESCHUT WERK 2025'!$K$13:$R$354,8,FALSE()),0)</f>
        <v>43048.93765672217</v>
      </c>
      <c r="AF346" s="35">
        <f>IFERROR(VLOOKUP(B346,'SOCIALE INFRASTRUCTUUR 2025'!$K$13:$R$354,8,FALSE()),0)</f>
        <v>10600.561399272596</v>
      </c>
    </row>
    <row r="347" spans="2:32">
      <c r="B347" s="32">
        <v>1892</v>
      </c>
      <c r="C347" s="33" t="s">
        <v>358</v>
      </c>
      <c r="D347" s="34">
        <f t="shared" si="30"/>
        <v>2153483.9638943956</v>
      </c>
      <c r="E347" s="35">
        <f>IFERROR(VLOOKUP($B347,'WSW2025'!$R$13:$T$334,3,FALSE()),0)</f>
        <v>1922155.7175194814</v>
      </c>
      <c r="F347" s="35">
        <f>IFERROR(VLOOKUP(B347,'BESCHUT WERK 2025'!$K$13:$M$354,3,FALSE()),0)</f>
        <v>203090.76844605483</v>
      </c>
      <c r="G347" s="35">
        <f>IFERROR(VLOOKUP(B347,'SOCIALE INFRASTRUCTUUR 2025'!$K$13:$M$354,3,FALSE()),0)</f>
        <v>28237.477928859244</v>
      </c>
      <c r="H347" s="31"/>
      <c r="I347" s="34">
        <f t="shared" si="31"/>
        <v>2057153.7155299848</v>
      </c>
      <c r="J347" s="35">
        <f>IFERROR(VLOOKUP($B347,'WSW2025'!$R$13:$U$334,4,FALSE()),0)</f>
        <v>1808197.0204960166</v>
      </c>
      <c r="K347" s="35">
        <f>IFERROR(VLOOKUP(B347,'BESCHUT WERK 2025'!$K$13:$N$354,4,FALSE()),0)</f>
        <v>218398.89505509622</v>
      </c>
      <c r="L347" s="35">
        <f>IFERROR(VLOOKUP(B347,'SOCIALE INFRASTRUCTUUR 2025'!$K$13:$N$354,4,FALSE()),0)</f>
        <v>30557.79997887207</v>
      </c>
      <c r="N347" s="34">
        <f t="shared" si="32"/>
        <v>2048768.0327841195</v>
      </c>
      <c r="O347" s="35">
        <f>IFERROR(VLOOKUP($B347,'WSW2025'!$R$13:$V$334,5,FALSE()),0)</f>
        <v>1782185.3795492344</v>
      </c>
      <c r="P347" s="35">
        <f>IFERROR(VLOOKUP(B347,'BESCHUT WERK 2025'!$K$13:$O$354,5,FALSE()),0)</f>
        <v>233701.67893550251</v>
      </c>
      <c r="Q347" s="35">
        <f>IFERROR(VLOOKUP(B347,'SOCIALE INFRASTRUCTUUR 2025'!$K$13:$O$354,5,FALSE()),0)</f>
        <v>32880.97429938276</v>
      </c>
      <c r="S347" s="34">
        <f t="shared" si="33"/>
        <v>2008608.5399248216</v>
      </c>
      <c r="T347" s="35">
        <f>IFERROR(VLOOKUP($B347,'WSW2025'!$R$13:$W$334,6,FALSE()),0)</f>
        <v>1724568.8947910052</v>
      </c>
      <c r="U347" s="35">
        <f>IFERROR(VLOOKUP(B347,'BESCHUT WERK 2025'!$K$13:$P$354,6,FALSE()),0)</f>
        <v>248832.6442434249</v>
      </c>
      <c r="V347" s="35">
        <f>IFERROR(VLOOKUP(B347,'SOCIALE INFRASTRUCTUUR 2025'!$K$13:$P$354,6,FALSE()),0)</f>
        <v>35207.000890391319</v>
      </c>
      <c r="X347" s="34">
        <f t="shared" si="34"/>
        <v>2036269.8679205973</v>
      </c>
      <c r="Y347" s="35">
        <f>IFERROR(VLOOKUP($B347,'WSW2025'!$R$13:$X$334,7,FALSE()),0)</f>
        <v>1734593.9664079431</v>
      </c>
      <c r="Z347" s="35">
        <f>IFERROR(VLOOKUP(B347,'BESCHUT WERK 2025'!$K$13:$Q$354,7,FALSE()),0)</f>
        <v>264138.59562550765</v>
      </c>
      <c r="AA347" s="35">
        <f>IFERROR(VLOOKUP(B347,'SOCIALE INFRASTRUCTUUR 2025'!$K$13:$Q$354,7,FALSE()),0)</f>
        <v>37537.305887146671</v>
      </c>
      <c r="AC347" s="34">
        <f t="shared" si="35"/>
        <v>1926958.52099548</v>
      </c>
      <c r="AD347" s="35">
        <f>IFERROR(VLOOKUP($B347,'WSW2025'!$R$13:$Y$334,8,FALSE()),0)</f>
        <v>1605113.5342440482</v>
      </c>
      <c r="AE347" s="35">
        <f>IFERROR(VLOOKUP(B347,'BESCHUT WERK 2025'!$K$13:$R$354,8,FALSE()),0)</f>
        <v>281774.86466218124</v>
      </c>
      <c r="AF347" s="35">
        <f>IFERROR(VLOOKUP(B347,'SOCIALE INFRASTRUCTUUR 2025'!$K$13:$R$354,8,FALSE()),0)</f>
        <v>40070.122089250413</v>
      </c>
    </row>
    <row r="348" spans="2:32">
      <c r="B348" s="32">
        <v>879</v>
      </c>
      <c r="C348" s="33" t="s">
        <v>359</v>
      </c>
      <c r="D348" s="34">
        <f t="shared" si="30"/>
        <v>2255606.8948070705</v>
      </c>
      <c r="E348" s="35">
        <f>IFERROR(VLOOKUP($B348,'WSW2025'!$R$13:$T$334,3,FALSE()),0)</f>
        <v>2146405.9074024204</v>
      </c>
      <c r="F348" s="35">
        <f>IFERROR(VLOOKUP(B348,'BESCHUT WERK 2025'!$K$13:$M$354,3,FALSE()),0)</f>
        <v>95903.973988414888</v>
      </c>
      <c r="G348" s="35">
        <f>IFERROR(VLOOKUP(B348,'SOCIALE INFRASTRUCTUUR 2025'!$K$13:$M$354,3,FALSE()),0)</f>
        <v>13297.013416235304</v>
      </c>
      <c r="H348" s="31"/>
      <c r="I348" s="34">
        <f t="shared" si="31"/>
        <v>2261645.7565093394</v>
      </c>
      <c r="J348" s="35">
        <f>IFERROR(VLOOKUP($B348,'WSW2025'!$R$13:$U$334,4,FALSE()),0)</f>
        <v>2144123.2931136414</v>
      </c>
      <c r="K348" s="35">
        <f>IFERROR(VLOOKUP(B348,'BESCHUT WERK 2025'!$K$13:$N$354,4,FALSE()),0)</f>
        <v>103132.81155379518</v>
      </c>
      <c r="L348" s="35">
        <f>IFERROR(VLOOKUP(B348,'SOCIALE INFRASTRUCTUUR 2025'!$K$13:$N$354,4,FALSE()),0)</f>
        <v>14389.65184190272</v>
      </c>
      <c r="N348" s="34">
        <f t="shared" si="32"/>
        <v>2224404.3016713792</v>
      </c>
      <c r="O348" s="35">
        <f>IFERROR(VLOOKUP($B348,'WSW2025'!$R$13:$V$334,5,FALSE()),0)</f>
        <v>2098561.5421071532</v>
      </c>
      <c r="P348" s="35">
        <f>IFERROR(VLOOKUP(B348,'BESCHUT WERK 2025'!$K$13:$O$354,5,FALSE()),0)</f>
        <v>110359.12616398741</v>
      </c>
      <c r="Q348" s="35">
        <f>IFERROR(VLOOKUP(B348,'SOCIALE INFRASTRUCTUUR 2025'!$K$13:$O$354,5,FALSE()),0)</f>
        <v>15483.633400238443</v>
      </c>
      <c r="S348" s="34">
        <f t="shared" si="33"/>
        <v>2182918.026015942</v>
      </c>
      <c r="T348" s="35">
        <f>IFERROR(VLOOKUP($B348,'WSW2025'!$R$13:$W$334,6,FALSE()),0)</f>
        <v>2048834.7636986377</v>
      </c>
      <c r="U348" s="35">
        <f>IFERROR(VLOOKUP(B348,'BESCHUT WERK 2025'!$K$13:$P$354,6,FALSE()),0)</f>
        <v>117504.30422606214</v>
      </c>
      <c r="V348" s="35">
        <f>IFERROR(VLOOKUP(B348,'SOCIALE INFRASTRUCTUUR 2025'!$K$13:$P$354,6,FALSE()),0)</f>
        <v>16578.958091242472</v>
      </c>
      <c r="X348" s="34">
        <f t="shared" si="34"/>
        <v>2176922.9830294894</v>
      </c>
      <c r="Y348" s="35">
        <f>IFERROR(VLOOKUP($B348,'WSW2025'!$R$13:$X$334,7,FALSE()),0)</f>
        <v>2034514.570947306</v>
      </c>
      <c r="Z348" s="35">
        <f>IFERROR(VLOOKUP(B348,'BESCHUT WERK 2025'!$K$13:$Q$354,7,FALSE()),0)</f>
        <v>124732.11460093419</v>
      </c>
      <c r="AA348" s="35">
        <f>IFERROR(VLOOKUP(B348,'SOCIALE INFRASTRUCTUUR 2025'!$K$13:$Q$354,7,FALSE()),0)</f>
        <v>17676.297481248963</v>
      </c>
      <c r="AC348" s="34">
        <f t="shared" si="35"/>
        <v>1999492.1929331941</v>
      </c>
      <c r="AD348" s="35">
        <f>IFERROR(VLOOKUP($B348,'WSW2025'!$R$13:$Y$334,8,FALSE()),0)</f>
        <v>1847562.8408853475</v>
      </c>
      <c r="AE348" s="35">
        <f>IFERROR(VLOOKUP(B348,'BESCHUT WERK 2025'!$K$13:$R$354,8,FALSE()),0)</f>
        <v>133060.35275714155</v>
      </c>
      <c r="AF348" s="35">
        <f>IFERROR(VLOOKUP(B348,'SOCIALE INFRASTRUCTUUR 2025'!$K$13:$R$354,8,FALSE()),0)</f>
        <v>18868.999290705218</v>
      </c>
    </row>
    <row r="349" spans="2:32">
      <c r="B349" s="32">
        <v>301</v>
      </c>
      <c r="C349" s="33" t="s">
        <v>360</v>
      </c>
      <c r="D349" s="34">
        <f t="shared" si="30"/>
        <v>11164460.681162369</v>
      </c>
      <c r="E349" s="35">
        <f>IFERROR(VLOOKUP($B349,'WSW2025'!$R$13:$T$334,3,FALSE()),0)</f>
        <v>10203148.080278603</v>
      </c>
      <c r="F349" s="35">
        <f>IFERROR(VLOOKUP(B349,'BESCHUT WERK 2025'!$K$13:$M$354,3,FALSE()),0)</f>
        <v>860315.06077842868</v>
      </c>
      <c r="G349" s="35">
        <f>IFERROR(VLOOKUP(B349,'SOCIALE INFRASTRUCTUUR 2025'!$K$13:$M$354,3,FALSE()),0)</f>
        <v>100997.54010533782</v>
      </c>
      <c r="H349" s="31"/>
      <c r="I349" s="34">
        <f t="shared" si="31"/>
        <v>10748100.224984504</v>
      </c>
      <c r="J349" s="35">
        <f>IFERROR(VLOOKUP($B349,'WSW2025'!$R$13:$U$334,4,FALSE()),0)</f>
        <v>9713641.5575813111</v>
      </c>
      <c r="K349" s="35">
        <f>IFERROR(VLOOKUP(B349,'BESCHUT WERK 2025'!$K$13:$N$354,4,FALSE()),0)</f>
        <v>925161.98599728092</v>
      </c>
      <c r="L349" s="35">
        <f>IFERROR(VLOOKUP(B349,'SOCIALE INFRASTRUCTUUR 2025'!$K$13:$N$354,4,FALSE()),0)</f>
        <v>109296.68140591281</v>
      </c>
      <c r="N349" s="34">
        <f t="shared" si="32"/>
        <v>10599205.720072497</v>
      </c>
      <c r="O349" s="35">
        <f>IFERROR(VLOOKUP($B349,'WSW2025'!$R$13:$V$334,5,FALSE()),0)</f>
        <v>9491613.4167702757</v>
      </c>
      <c r="P349" s="35">
        <f>IFERROR(VLOOKUP(B349,'BESCHUT WERK 2025'!$K$13:$O$354,5,FALSE()),0)</f>
        <v>989986.27882400574</v>
      </c>
      <c r="Q349" s="35">
        <f>IFERROR(VLOOKUP(B349,'SOCIALE INFRASTRUCTUUR 2025'!$K$13:$O$354,5,FALSE()),0)</f>
        <v>117606.02447821559</v>
      </c>
      <c r="S349" s="34">
        <f t="shared" si="33"/>
        <v>10209910.89444535</v>
      </c>
      <c r="T349" s="35">
        <f>IFERROR(VLOOKUP($B349,'WSW2025'!$R$13:$W$334,6,FALSE()),0)</f>
        <v>9029902.596036369</v>
      </c>
      <c r="U349" s="35">
        <f>IFERROR(VLOOKUP(B349,'BESCHUT WERK 2025'!$K$13:$P$354,6,FALSE()),0)</f>
        <v>1054082.7290867344</v>
      </c>
      <c r="V349" s="35">
        <f>IFERROR(VLOOKUP(B349,'SOCIALE INFRASTRUCTUUR 2025'!$K$13:$P$354,6,FALSE()),0)</f>
        <v>125925.5693222462</v>
      </c>
      <c r="X349" s="34">
        <f t="shared" si="34"/>
        <v>9760026.4691193644</v>
      </c>
      <c r="Y349" s="35">
        <f>IFERROR(VLOOKUP($B349,'WSW2025'!$R$13:$X$334,7,FALSE()),0)</f>
        <v>8506845.6124929972</v>
      </c>
      <c r="Z349" s="35">
        <f>IFERROR(VLOOKUP(B349,'BESCHUT WERK 2025'!$K$13:$Q$354,7,FALSE()),0)</f>
        <v>1118920.4398024993</v>
      </c>
      <c r="AA349" s="35">
        <f>IFERROR(VLOOKUP(B349,'SOCIALE INFRASTRUCTUUR 2025'!$K$13:$Q$354,7,FALSE()),0)</f>
        <v>134260.41682386852</v>
      </c>
      <c r="AC349" s="34">
        <f t="shared" si="35"/>
        <v>9651388.1733702384</v>
      </c>
      <c r="AD349" s="35">
        <f>IFERROR(VLOOKUP($B349,'WSW2025'!$R$13:$Y$334,8,FALSE()),0)</f>
        <v>8314438.9482247746</v>
      </c>
      <c r="AE349" s="35">
        <f>IFERROR(VLOOKUP(B349,'BESCHUT WERK 2025'!$K$13:$R$354,8,FALSE()),0)</f>
        <v>1193629.6350272982</v>
      </c>
      <c r="AF349" s="35">
        <f>IFERROR(VLOOKUP(B349,'SOCIALE INFRASTRUCTUUR 2025'!$K$13:$R$354,8,FALSE()),0)</f>
        <v>143319.59011816551</v>
      </c>
    </row>
    <row r="350" spans="2:32">
      <c r="B350" s="32">
        <v>1896</v>
      </c>
      <c r="C350" s="33" t="s">
        <v>361</v>
      </c>
      <c r="D350" s="34">
        <f t="shared" si="30"/>
        <v>1160195.953304288</v>
      </c>
      <c r="E350" s="35">
        <f>IFERROR(VLOOKUP($B350,'WSW2025'!$R$13:$T$334,3,FALSE()),0)</f>
        <v>975529.00153772091</v>
      </c>
      <c r="F350" s="35">
        <f>IFERROR(VLOOKUP(B350,'BESCHUT WERK 2025'!$K$13:$M$354,3,FALSE()),0)</f>
        <v>163600.89680376736</v>
      </c>
      <c r="G350" s="35">
        <f>IFERROR(VLOOKUP(B350,'SOCIALE INFRASTRUCTUUR 2025'!$K$13:$M$354,3,FALSE()),0)</f>
        <v>21066.05496279975</v>
      </c>
      <c r="H350" s="31"/>
      <c r="I350" s="34">
        <f t="shared" si="31"/>
        <v>1100379.0070144546</v>
      </c>
      <c r="J350" s="35">
        <f>IFERROR(VLOOKUP($B350,'WSW2025'!$R$13:$U$334,4,FALSE()),0)</f>
        <v>901649.47490250098</v>
      </c>
      <c r="K350" s="35">
        <f>IFERROR(VLOOKUP(B350,'BESCHUT WERK 2025'!$K$13:$N$354,4,FALSE()),0)</f>
        <v>175932.44323882691</v>
      </c>
      <c r="L350" s="35">
        <f>IFERROR(VLOOKUP(B350,'SOCIALE INFRASTRUCTUUR 2025'!$K$13:$N$354,4,FALSE()),0)</f>
        <v>22797.088873126781</v>
      </c>
      <c r="N350" s="34">
        <f t="shared" si="32"/>
        <v>1066685.3537046241</v>
      </c>
      <c r="O350" s="35">
        <f>IFERROR(VLOOKUP($B350,'WSW2025'!$R$13:$V$334,5,FALSE()),0)</f>
        <v>853895.41722767486</v>
      </c>
      <c r="P350" s="35">
        <f>IFERROR(VLOOKUP(B350,'BESCHUT WERK 2025'!$K$13:$O$354,5,FALSE()),0)</f>
        <v>188259.68580915575</v>
      </c>
      <c r="Q350" s="35">
        <f>IFERROR(VLOOKUP(B350,'SOCIALE INFRASTRUCTUUR 2025'!$K$13:$O$354,5,FALSE()),0)</f>
        <v>24530.250667793487</v>
      </c>
      <c r="S350" s="34">
        <f t="shared" si="33"/>
        <v>1009851.0311593671</v>
      </c>
      <c r="T350" s="35">
        <f>IFERROR(VLOOKUP($B350,'WSW2025'!$R$13:$W$334,6,FALSE()),0)</f>
        <v>783136.97183869698</v>
      </c>
      <c r="U350" s="35">
        <f>IFERROR(VLOOKUP(B350,'BESCHUT WERK 2025'!$K$13:$P$354,6,FALSE()),0)</f>
        <v>200448.51897387017</v>
      </c>
      <c r="V350" s="35">
        <f>IFERROR(VLOOKUP(B350,'SOCIALE INFRASTRUCTUUR 2025'!$K$13:$P$354,6,FALSE()),0)</f>
        <v>26265.540346799869</v>
      </c>
      <c r="X350" s="34">
        <f t="shared" si="34"/>
        <v>1007237.5052211327</v>
      </c>
      <c r="Y350" s="35">
        <f>IFERROR(VLOOKUP($B350,'WSW2025'!$R$13:$X$334,7,FALSE()),0)</f>
        <v>766455.17022604705</v>
      </c>
      <c r="Z350" s="35">
        <f>IFERROR(VLOOKUP(B350,'BESCHUT WERK 2025'!$K$13:$Q$354,7,FALSE()),0)</f>
        <v>212778.31314276988</v>
      </c>
      <c r="AA350" s="35">
        <f>IFERROR(VLOOKUP(B350,'SOCIALE INFRASTRUCTUUR 2025'!$K$13:$Q$354,7,FALSE()),0)</f>
        <v>28004.021852315771</v>
      </c>
      <c r="AC350" s="34">
        <f t="shared" si="35"/>
        <v>1007262.5490378925</v>
      </c>
      <c r="AD350" s="35">
        <f>IFERROR(VLOOKUP($B350,'WSW2025'!$R$13:$Y$334,8,FALSE()),0)</f>
        <v>750383.65824740869</v>
      </c>
      <c r="AE350" s="35">
        <f>IFERROR(VLOOKUP(B350,'BESCHUT WERK 2025'!$K$13:$R$354,8,FALSE()),0)</f>
        <v>226985.30764453512</v>
      </c>
      <c r="AF350" s="35">
        <f>IFERROR(VLOOKUP(B350,'SOCIALE INFRASTRUCTUUR 2025'!$K$13:$R$354,8,FALSE()),0)</f>
        <v>29893.583145948716</v>
      </c>
    </row>
    <row r="351" spans="2:32">
      <c r="B351" s="32">
        <v>642</v>
      </c>
      <c r="C351" s="33" t="s">
        <v>362</v>
      </c>
      <c r="D351" s="34">
        <f t="shared" si="30"/>
        <v>4014573.6138648717</v>
      </c>
      <c r="E351" s="35">
        <f>IFERROR(VLOOKUP($B351,'WSW2025'!$R$13:$T$334,3,FALSE()),0)</f>
        <v>3611994.4070289568</v>
      </c>
      <c r="F351" s="35">
        <f>IFERROR(VLOOKUP(B351,'BESCHUT WERK 2025'!$K$13:$M$354,3,FALSE()),0)</f>
        <v>338484.61407675809</v>
      </c>
      <c r="G351" s="35">
        <f>IFERROR(VLOOKUP(B351,'SOCIALE INFRASTRUCTUUR 2025'!$K$13:$M$354,3,FALSE()),0)</f>
        <v>64094.592759156694</v>
      </c>
      <c r="H351" s="31"/>
      <c r="I351" s="34">
        <f t="shared" si="31"/>
        <v>3886337.7572916504</v>
      </c>
      <c r="J351" s="35">
        <f>IFERROR(VLOOKUP($B351,'WSW2025'!$R$13:$U$334,4,FALSE()),0)</f>
        <v>3452978.2433588924</v>
      </c>
      <c r="K351" s="35">
        <f>IFERROR(VLOOKUP(B351,'BESCHUT WERK 2025'!$K$13:$N$354,4,FALSE()),0)</f>
        <v>363998.15842515934</v>
      </c>
      <c r="L351" s="35">
        <f>IFERROR(VLOOKUP(B351,'SOCIALE INFRASTRUCTUUR 2025'!$K$13:$N$354,4,FALSE()),0)</f>
        <v>69361.355507598506</v>
      </c>
      <c r="N351" s="34">
        <f t="shared" si="32"/>
        <v>3644294.4620777764</v>
      </c>
      <c r="O351" s="35">
        <f>IFERROR(VLOOKUP($B351,'WSW2025'!$R$13:$V$334,5,FALSE()),0)</f>
        <v>3180157.0713946102</v>
      </c>
      <c r="P351" s="35">
        <f>IFERROR(VLOOKUP(B351,'BESCHUT WERK 2025'!$K$13:$O$354,5,FALSE()),0)</f>
        <v>389502.79822583747</v>
      </c>
      <c r="Q351" s="35">
        <f>IFERROR(VLOOKUP(B351,'SOCIALE INFRASTRUCTUUR 2025'!$K$13:$O$354,5,FALSE()),0)</f>
        <v>74634.592457329127</v>
      </c>
      <c r="S351" s="34">
        <f t="shared" si="33"/>
        <v>3594860.5027400283</v>
      </c>
      <c r="T351" s="35">
        <f>IFERROR(VLOOKUP($B351,'WSW2025'!$R$13:$W$334,6,FALSE()),0)</f>
        <v>3100225.1253926372</v>
      </c>
      <c r="U351" s="35">
        <f>IFERROR(VLOOKUP(B351,'BESCHUT WERK 2025'!$K$13:$P$354,6,FALSE()),0)</f>
        <v>414721.07373904256</v>
      </c>
      <c r="V351" s="35">
        <f>IFERROR(VLOOKUP(B351,'SOCIALE INFRASTRUCTUUR 2025'!$K$13:$P$354,6,FALSE()),0)</f>
        <v>79914.303608348549</v>
      </c>
      <c r="X351" s="34">
        <f t="shared" si="34"/>
        <v>3457594.4163311515</v>
      </c>
      <c r="Y351" s="35">
        <f>IFERROR(VLOOKUP($B351,'WSW2025'!$R$13:$X$334,7,FALSE()),0)</f>
        <v>2932159.6975606708</v>
      </c>
      <c r="Z351" s="35">
        <f>IFERROR(VLOOKUP(B351,'BESCHUT WERK 2025'!$K$13:$Q$354,7,FALSE()),0)</f>
        <v>440230.99270917935</v>
      </c>
      <c r="AA351" s="35">
        <f>IFERROR(VLOOKUP(B351,'SOCIALE INFRASTRUCTUUR 2025'!$K$13:$Q$354,7,FALSE()),0)</f>
        <v>85203.726061301175</v>
      </c>
      <c r="AC351" s="34">
        <f t="shared" si="35"/>
        <v>3470776.7680527461</v>
      </c>
      <c r="AD351" s="35">
        <f>IFERROR(VLOOKUP($B351,'WSW2025'!$R$13:$Y$334,8,FALSE()),0)</f>
        <v>2910199.1768100173</v>
      </c>
      <c r="AE351" s="35">
        <f>IFERROR(VLOOKUP(B351,'BESCHUT WERK 2025'!$K$13:$R$354,8,FALSE()),0)</f>
        <v>469624.77443697001</v>
      </c>
      <c r="AF351" s="35">
        <f>IFERROR(VLOOKUP(B351,'SOCIALE INFRASTRUCTUUR 2025'!$K$13:$R$354,8,FALSE()),0)</f>
        <v>90952.816805758863</v>
      </c>
    </row>
    <row r="352" spans="2:32">
      <c r="B352" s="36">
        <v>193</v>
      </c>
      <c r="C352" s="37" t="s">
        <v>363</v>
      </c>
      <c r="D352" s="38">
        <f t="shared" si="30"/>
        <v>15135471.787663814</v>
      </c>
      <c r="E352" s="39">
        <f>IFERROR(VLOOKUP($B352,'WSW2025'!$R$13:$T$334,3,FALSE()),0)</f>
        <v>13720639.900047399</v>
      </c>
      <c r="F352" s="39">
        <f>IFERROR(VLOOKUP(B352,'BESCHUT WERK 2025'!$K$13:$M$354,3,FALSE()),0)</f>
        <v>1246751.6618493935</v>
      </c>
      <c r="G352" s="39">
        <f>IFERROR(VLOOKUP(B352,'SOCIALE INFRASTRUCTUUR 2025'!$K$13:$M$354,3,FALSE()),0)</f>
        <v>168080.22576701929</v>
      </c>
      <c r="H352" s="31"/>
      <c r="I352" s="38">
        <f t="shared" si="31"/>
        <v>14662686.062598925</v>
      </c>
      <c r="J352" s="39">
        <f>IFERROR(VLOOKUP($B352,'WSW2025'!$R$13:$U$334,4,FALSE()),0)</f>
        <v>13140067.845858682</v>
      </c>
      <c r="K352" s="39">
        <f>IFERROR(VLOOKUP(B352,'BESCHUT WERK 2025'!$K$13:$N$354,4,FALSE()),0)</f>
        <v>1340726.5501993364</v>
      </c>
      <c r="L352" s="39">
        <f>IFERROR(VLOOKUP(B352,'SOCIALE INFRASTRUCTUUR 2025'!$K$13:$N$354,4,FALSE()),0)</f>
        <v>181891.66654090516</v>
      </c>
      <c r="N352" s="38">
        <f t="shared" si="32"/>
        <v>14281981.088476729</v>
      </c>
      <c r="O352" s="39">
        <f>IFERROR(VLOOKUP($B352,'WSW2025'!$R$13:$V$334,5,FALSE()),0)</f>
        <v>12651592.363229521</v>
      </c>
      <c r="P352" s="39">
        <f>IFERROR(VLOOKUP(B352,'BESCHUT WERK 2025'!$K$13:$O$354,5,FALSE()),0)</f>
        <v>1434668.6401318358</v>
      </c>
      <c r="Q352" s="39">
        <f>IFERROR(VLOOKUP(B352,'SOCIALE INFRASTRUCTUUR 2025'!$K$13:$O$354,5,FALSE()),0)</f>
        <v>195720.08511537357</v>
      </c>
      <c r="S352" s="38">
        <f t="shared" si="33"/>
        <v>13637001.123858301</v>
      </c>
      <c r="T352" s="39">
        <f>IFERROR(VLOOKUP($B352,'WSW2025'!$R$13:$W$334,6,FALSE()),0)</f>
        <v>11899879.687429072</v>
      </c>
      <c r="U352" s="39">
        <f>IFERROR(VLOOKUP(B352,'BESCHUT WERK 2025'!$K$13:$P$354,6,FALSE()),0)</f>
        <v>1527555.9549388054</v>
      </c>
      <c r="V352" s="39">
        <f>IFERROR(VLOOKUP(B352,'SOCIALE INFRASTRUCTUUR 2025'!$K$13:$P$354,6,FALSE()),0)</f>
        <v>209565.48149042451</v>
      </c>
      <c r="X352" s="38">
        <f t="shared" si="34"/>
        <v>13187500.986414939</v>
      </c>
      <c r="Y352" s="39">
        <f>IFERROR(VLOOKUP($B352,'WSW2025'!$R$13:$X$334,7,FALSE()),0)</f>
        <v>11342547.152036449</v>
      </c>
      <c r="Z352" s="39">
        <f>IFERROR(VLOOKUP(B352,'BESCHUT WERK 2025'!$K$13:$Q$354,7,FALSE()),0)</f>
        <v>1621517.4898121422</v>
      </c>
      <c r="AA352" s="39">
        <f>IFERROR(VLOOKUP(B352,'SOCIALE INFRASTRUCTUUR 2025'!$K$13:$Q$354,7,FALSE()),0)</f>
        <v>223436.34456634923</v>
      </c>
      <c r="AC352" s="38">
        <f t="shared" si="35"/>
        <v>12581643.473834384</v>
      </c>
      <c r="AD352" s="39">
        <f>IFERROR(VLOOKUP($B352,'WSW2025'!$R$13:$Y$334,8,FALSE()),0)</f>
        <v>10613346.256507913</v>
      </c>
      <c r="AE352" s="39">
        <f>IFERROR(VLOOKUP(B352,'BESCHUT WERK 2025'!$K$13:$R$354,8,FALSE()),0)</f>
        <v>1729784.5858428376</v>
      </c>
      <c r="AF352" s="39">
        <f>IFERROR(VLOOKUP(B352,'SOCIALE INFRASTRUCTUUR 2025'!$K$13:$R$354,8,FALSE()),0)</f>
        <v>238512.63148363339</v>
      </c>
    </row>
  </sheetData>
  <pageMargins left="0.70000000000000007" right="0.70000000000000007" top="1.9311023622047245" bottom="1.9311023622047245" header="1.5374015748031495" footer="1.5374015748031495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4A7FE-4D3D-41EF-A556-F37290526B28}">
  <dimension ref="A1:ALE362"/>
  <sheetViews>
    <sheetView topLeftCell="M1" workbookViewId="0"/>
  </sheetViews>
  <sheetFormatPr defaultColWidth="9.109375" defaultRowHeight="14.4"/>
  <cols>
    <col min="1" max="1" width="6.44140625" style="42" customWidth="1"/>
    <col min="2" max="2" width="11.44140625" style="44" customWidth="1"/>
    <col min="3" max="3" width="34.33203125" style="42" customWidth="1"/>
    <col min="4" max="4" width="18.33203125" style="42" customWidth="1"/>
    <col min="5" max="5" width="18.21875" style="42" customWidth="1"/>
    <col min="6" max="11" width="14.6640625" style="42" customWidth="1"/>
    <col min="12" max="18" width="11.88671875" style="42" customWidth="1"/>
    <col min="19" max="19" width="35.6640625" style="42" customWidth="1"/>
    <col min="20" max="21" width="18.77734375" style="42" customWidth="1"/>
    <col min="22" max="22" width="18.33203125" style="42" customWidth="1"/>
    <col min="23" max="23" width="18.77734375" style="42" customWidth="1"/>
    <col min="24" max="25" width="18.33203125" style="42" customWidth="1"/>
    <col min="26" max="993" width="10.5546875" style="42" customWidth="1"/>
    <col min="994" max="1024" width="10.21875" style="46" customWidth="1"/>
    <col min="1025" max="1025" width="9.6640625" style="46" customWidth="1"/>
    <col min="1026" max="1026" width="9.109375" style="46" customWidth="1"/>
    <col min="1027" max="16384" width="9.109375" style="46"/>
  </cols>
  <sheetData>
    <row r="1" spans="1:34" s="46" customFormat="1">
      <c r="A1" s="40" t="s">
        <v>364</v>
      </c>
      <c r="B1" s="41"/>
      <c r="C1" s="42"/>
      <c r="D1" s="43"/>
      <c r="E1" s="43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4"/>
      <c r="S1" s="42"/>
      <c r="T1" s="45"/>
      <c r="U1" s="45"/>
      <c r="V1" s="45"/>
      <c r="W1" s="45"/>
      <c r="X1" s="45"/>
      <c r="Y1" s="45"/>
    </row>
    <row r="2" spans="1:34" s="46" customFormat="1">
      <c r="A2" s="40"/>
      <c r="B2" s="41"/>
      <c r="C2" s="42"/>
      <c r="D2" s="43"/>
      <c r="E2" s="43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4"/>
      <c r="S2" s="42"/>
      <c r="T2" s="45"/>
      <c r="U2" s="45"/>
      <c r="V2" s="45"/>
      <c r="W2" s="45"/>
      <c r="X2" s="45"/>
      <c r="Y2" s="45"/>
    </row>
    <row r="3" spans="1:34" s="46" customFormat="1">
      <c r="A3" s="40"/>
      <c r="B3" s="41"/>
      <c r="C3" s="42"/>
      <c r="D3" s="43"/>
      <c r="E3" s="43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4"/>
      <c r="S3" s="42"/>
      <c r="T3" s="45"/>
      <c r="U3" s="45"/>
      <c r="V3" s="45"/>
      <c r="W3" s="45"/>
      <c r="X3" s="45"/>
      <c r="Y3" s="45"/>
    </row>
    <row r="4" spans="1:34" s="46" customFormat="1">
      <c r="A4" s="40"/>
      <c r="B4" s="41"/>
      <c r="C4" s="42"/>
      <c r="D4" s="43"/>
      <c r="E4" s="43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4"/>
      <c r="S4" s="42"/>
      <c r="T4" s="45"/>
      <c r="U4" s="45"/>
      <c r="V4" s="45"/>
      <c r="W4" s="45"/>
      <c r="X4" s="45"/>
      <c r="Y4" s="45"/>
    </row>
    <row r="5" spans="1:34" s="46" customFormat="1">
      <c r="A5" s="40"/>
      <c r="B5" s="47" t="s">
        <v>12</v>
      </c>
      <c r="C5" s="42"/>
      <c r="D5" s="43"/>
      <c r="E5" s="43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4"/>
      <c r="S5" s="42"/>
      <c r="T5" s="45"/>
      <c r="U5" s="45"/>
      <c r="V5" s="45"/>
      <c r="W5" s="45"/>
      <c r="X5" s="45"/>
      <c r="Y5" s="45"/>
    </row>
    <row r="6" spans="1:34" s="46" customFormat="1">
      <c r="A6" s="40"/>
      <c r="B6" s="48" t="s">
        <v>14</v>
      </c>
      <c r="C6" s="42"/>
      <c r="D6" s="43"/>
      <c r="E6" s="43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4"/>
      <c r="S6" s="42"/>
      <c r="T6" s="45"/>
      <c r="U6" s="45"/>
      <c r="V6" s="45"/>
      <c r="W6" s="45"/>
      <c r="X6" s="45"/>
      <c r="Y6" s="45"/>
    </row>
    <row r="7" spans="1:34" s="46" customFormat="1" ht="31.5" customHeight="1">
      <c r="C7" s="44"/>
      <c r="D7" s="241" t="s">
        <v>365</v>
      </c>
      <c r="E7" s="241"/>
      <c r="F7" s="242" t="s">
        <v>366</v>
      </c>
      <c r="G7" s="242"/>
      <c r="H7" s="242"/>
      <c r="I7" s="242"/>
      <c r="J7" s="242"/>
      <c r="K7" s="242"/>
      <c r="L7" s="242" t="s">
        <v>367</v>
      </c>
      <c r="M7" s="242"/>
      <c r="N7" s="242"/>
      <c r="O7" s="242"/>
      <c r="P7" s="242"/>
      <c r="Q7" s="242"/>
      <c r="R7" s="50"/>
      <c r="S7" s="51"/>
      <c r="T7" s="242" t="s">
        <v>368</v>
      </c>
      <c r="U7" s="242"/>
      <c r="V7" s="242"/>
      <c r="W7" s="242"/>
      <c r="X7" s="242"/>
      <c r="Y7" s="242"/>
    </row>
    <row r="8" spans="1:34" s="46" customFormat="1">
      <c r="A8" s="42"/>
      <c r="C8" s="52"/>
      <c r="D8" s="53"/>
      <c r="E8" s="54"/>
      <c r="F8" s="243"/>
      <c r="G8" s="243"/>
      <c r="H8" s="243"/>
      <c r="I8" s="243"/>
      <c r="J8" s="243"/>
      <c r="K8" s="243"/>
      <c r="L8" s="55"/>
      <c r="M8" s="56"/>
      <c r="N8" s="56"/>
      <c r="O8" s="56"/>
      <c r="P8" s="56"/>
      <c r="Q8" s="57"/>
      <c r="R8" s="58"/>
      <c r="S8" s="59"/>
      <c r="T8" s="243"/>
      <c r="U8" s="243"/>
      <c r="V8" s="243"/>
      <c r="W8" s="243"/>
      <c r="X8" s="243"/>
      <c r="Y8" s="243"/>
    </row>
    <row r="9" spans="1:34" s="46" customFormat="1" ht="44.25" customHeight="1">
      <c r="A9" s="42"/>
      <c r="B9" s="44"/>
      <c r="C9" s="52"/>
      <c r="D9" s="60" t="s">
        <v>369</v>
      </c>
      <c r="E9" s="61" t="s">
        <v>370</v>
      </c>
      <c r="F9" s="239" t="s">
        <v>371</v>
      </c>
      <c r="G9" s="239"/>
      <c r="H9" s="239"/>
      <c r="I9" s="239"/>
      <c r="J9" s="239"/>
      <c r="K9" s="239"/>
      <c r="L9" s="239" t="s">
        <v>372</v>
      </c>
      <c r="M9" s="239"/>
      <c r="N9" s="239"/>
      <c r="O9" s="239"/>
      <c r="P9" s="239"/>
      <c r="Q9" s="239"/>
      <c r="R9" s="58"/>
      <c r="S9" s="59"/>
      <c r="T9" s="239" t="s">
        <v>373</v>
      </c>
      <c r="U9" s="239"/>
      <c r="V9" s="239"/>
      <c r="W9" s="239"/>
      <c r="X9" s="239"/>
      <c r="Y9" s="239"/>
    </row>
    <row r="10" spans="1:34" s="46" customFormat="1">
      <c r="A10" s="42"/>
      <c r="B10" s="44"/>
      <c r="C10" s="62"/>
      <c r="D10" s="63"/>
      <c r="E10" s="64"/>
      <c r="F10" s="65"/>
      <c r="G10" s="64"/>
      <c r="H10" s="64"/>
      <c r="I10" s="64"/>
      <c r="J10" s="64"/>
      <c r="K10" s="66"/>
      <c r="L10" s="67"/>
      <c r="M10" s="68"/>
      <c r="N10" s="68"/>
      <c r="O10" s="68"/>
      <c r="P10" s="68"/>
      <c r="Q10" s="69"/>
      <c r="R10" s="70"/>
      <c r="S10" s="71"/>
      <c r="T10" s="240"/>
      <c r="U10" s="240"/>
      <c r="V10" s="240"/>
      <c r="W10" s="240"/>
      <c r="X10" s="240"/>
      <c r="Y10" s="240"/>
    </row>
    <row r="11" spans="1:34" s="42" customFormat="1">
      <c r="A11" s="72"/>
      <c r="B11" s="73" t="s">
        <v>15</v>
      </c>
      <c r="C11" s="74" t="s">
        <v>16</v>
      </c>
      <c r="D11" s="75">
        <v>2024</v>
      </c>
      <c r="E11" s="51">
        <v>2024</v>
      </c>
      <c r="F11" s="76">
        <f>D11+1</f>
        <v>2025</v>
      </c>
      <c r="G11" s="77">
        <f>F11+1</f>
        <v>2026</v>
      </c>
      <c r="H11" s="77">
        <f>G11+1</f>
        <v>2027</v>
      </c>
      <c r="I11" s="77">
        <f>H11+1</f>
        <v>2028</v>
      </c>
      <c r="J11" s="77">
        <f>I11+1</f>
        <v>2029</v>
      </c>
      <c r="K11" s="51">
        <f>J11+1</f>
        <v>2030</v>
      </c>
      <c r="L11" s="76">
        <f t="shared" ref="L11:Q11" si="0">F11</f>
        <v>2025</v>
      </c>
      <c r="M11" s="77">
        <f t="shared" si="0"/>
        <v>2026</v>
      </c>
      <c r="N11" s="77">
        <f t="shared" si="0"/>
        <v>2027</v>
      </c>
      <c r="O11" s="77">
        <f t="shared" si="0"/>
        <v>2028</v>
      </c>
      <c r="P11" s="77">
        <f t="shared" si="0"/>
        <v>2029</v>
      </c>
      <c r="Q11" s="51">
        <f t="shared" si="0"/>
        <v>2030</v>
      </c>
      <c r="R11" s="78" t="s">
        <v>15</v>
      </c>
      <c r="S11" s="79" t="s">
        <v>16</v>
      </c>
      <c r="T11" s="77">
        <f t="shared" ref="T11:Y11" si="1">F11</f>
        <v>2025</v>
      </c>
      <c r="U11" s="77">
        <f t="shared" si="1"/>
        <v>2026</v>
      </c>
      <c r="V11" s="77">
        <f t="shared" si="1"/>
        <v>2027</v>
      </c>
      <c r="W11" s="77">
        <f t="shared" si="1"/>
        <v>2028</v>
      </c>
      <c r="X11" s="77">
        <f t="shared" si="1"/>
        <v>2029</v>
      </c>
      <c r="Y11" s="51">
        <f t="shared" si="1"/>
        <v>2030</v>
      </c>
    </row>
    <row r="12" spans="1:34" s="72" customFormat="1">
      <c r="A12" s="42"/>
      <c r="B12" s="80"/>
      <c r="C12" s="81" t="s">
        <v>21</v>
      </c>
      <c r="D12" s="82">
        <f>SUM(D13:D334)</f>
        <v>50827.893518518518</v>
      </c>
      <c r="E12" s="83">
        <f>SUM(E13:E334)</f>
        <v>0.99999999999999989</v>
      </c>
      <c r="F12" s="84"/>
      <c r="G12" s="85"/>
      <c r="H12" s="85"/>
      <c r="I12" s="85"/>
      <c r="J12" s="85"/>
      <c r="K12" s="86"/>
      <c r="L12" s="87">
        <f t="shared" ref="L12:Q12" si="2">SUM(L13:L334)</f>
        <v>0.93183525083513086</v>
      </c>
      <c r="M12" s="87">
        <f t="shared" si="2"/>
        <v>0.86557949082665919</v>
      </c>
      <c r="N12" s="87">
        <f t="shared" si="2"/>
        <v>0.80085003997467863</v>
      </c>
      <c r="O12" s="87">
        <f t="shared" si="2"/>
        <v>0.74187297487436099</v>
      </c>
      <c r="P12" s="87">
        <f t="shared" si="2"/>
        <v>0.68377900174882167</v>
      </c>
      <c r="Q12" s="87">
        <f t="shared" si="2"/>
        <v>0.62862341604178995</v>
      </c>
      <c r="R12" s="88"/>
      <c r="S12" s="89"/>
      <c r="T12" s="90">
        <v>1926748000</v>
      </c>
      <c r="U12" s="90">
        <v>1836882000</v>
      </c>
      <c r="V12" s="90">
        <v>1756020000</v>
      </c>
      <c r="W12" s="90">
        <v>1675868000</v>
      </c>
      <c r="X12" s="90">
        <v>1595718000</v>
      </c>
      <c r="Y12" s="91">
        <v>1515632000</v>
      </c>
    </row>
    <row r="13" spans="1:34" s="42" customFormat="1">
      <c r="B13" s="92">
        <v>358</v>
      </c>
      <c r="C13" s="93" t="s">
        <v>23</v>
      </c>
      <c r="D13" s="94">
        <v>22.869212962963001</v>
      </c>
      <c r="E13" s="95">
        <v>4.4993430535599199E-4</v>
      </c>
      <c r="F13" s="96">
        <v>0.89600000000000002</v>
      </c>
      <c r="G13" s="96">
        <v>0.78800000000000003</v>
      </c>
      <c r="H13" s="96">
        <v>0.76800000000000002</v>
      </c>
      <c r="I13" s="96">
        <v>0.70899999999999996</v>
      </c>
      <c r="J13" s="96">
        <v>0.63900000000000001</v>
      </c>
      <c r="K13" s="96">
        <v>0.60199999999999998</v>
      </c>
      <c r="L13" s="97">
        <v>4.0314113759896898E-4</v>
      </c>
      <c r="M13" s="98">
        <v>3.5454823262052201E-4</v>
      </c>
      <c r="N13" s="98">
        <v>3.4554954651340198E-4</v>
      </c>
      <c r="O13" s="98">
        <v>3.1900342249739801E-4</v>
      </c>
      <c r="P13" s="98">
        <v>2.87508021122479E-4</v>
      </c>
      <c r="Q13" s="99">
        <v>2.7086045182430702E-4</v>
      </c>
      <c r="R13" s="92">
        <f t="shared" ref="R13:R76" si="3">B13</f>
        <v>358</v>
      </c>
      <c r="S13" s="93" t="str">
        <f t="shared" ref="S13:S76" si="4">C13</f>
        <v>Aalsmeer</v>
      </c>
      <c r="T13" s="100">
        <f t="shared" ref="T13:T76" si="5">T$12*L13/L$12</f>
        <v>833571.57812005607</v>
      </c>
      <c r="U13" s="100">
        <f t="shared" ref="U13:U76" si="6">U$12*M13/M$12</f>
        <v>752401.45305484324</v>
      </c>
      <c r="V13" s="100">
        <f t="shared" ref="V13:V76" si="7">V$12*N13/N$12</f>
        <v>757684.81535900244</v>
      </c>
      <c r="W13" s="100">
        <f t="shared" ref="W13:W76" si="8">W$12*O13/O$12</f>
        <v>720618.81987870939</v>
      </c>
      <c r="X13" s="100">
        <f t="shared" ref="X13:X76" si="9">X$12*P13/P$12</f>
        <v>670950.29721027927</v>
      </c>
      <c r="Y13" s="100">
        <f t="shared" ref="Y13:Y76" si="10">Y$12*Q13/Q$12</f>
        <v>653053.5736392088</v>
      </c>
      <c r="Z13" s="101"/>
      <c r="AB13" s="102"/>
      <c r="AC13" s="102"/>
      <c r="AD13" s="102"/>
      <c r="AE13" s="102"/>
      <c r="AF13" s="102"/>
      <c r="AG13" s="102"/>
      <c r="AH13" s="102"/>
    </row>
    <row r="14" spans="1:34" s="42" customFormat="1">
      <c r="B14" s="92">
        <v>197</v>
      </c>
      <c r="C14" s="93" t="s">
        <v>24</v>
      </c>
      <c r="D14" s="94">
        <v>178.11226851851799</v>
      </c>
      <c r="E14" s="95">
        <v>3.5042229018132599E-3</v>
      </c>
      <c r="F14" s="96">
        <v>0.93100000000000005</v>
      </c>
      <c r="G14" s="96">
        <v>0.84799999999999998</v>
      </c>
      <c r="H14" s="96">
        <v>0.78700000000000003</v>
      </c>
      <c r="I14" s="96">
        <v>0.71099999999999997</v>
      </c>
      <c r="J14" s="96">
        <v>0.63800000000000001</v>
      </c>
      <c r="K14" s="96">
        <v>0.57199999999999995</v>
      </c>
      <c r="L14" s="97">
        <v>3.2624315215881499E-3</v>
      </c>
      <c r="M14" s="98">
        <v>2.9715810207376499E-3</v>
      </c>
      <c r="N14" s="98">
        <v>2.75782342372704E-3</v>
      </c>
      <c r="O14" s="98">
        <v>2.49150248318923E-3</v>
      </c>
      <c r="P14" s="98">
        <v>2.2356942113568598E-3</v>
      </c>
      <c r="Q14" s="99">
        <v>2.0044154998371901E-3</v>
      </c>
      <c r="R14" s="92">
        <f t="shared" si="3"/>
        <v>197</v>
      </c>
      <c r="S14" s="93" t="str">
        <f t="shared" si="4"/>
        <v>Aalten</v>
      </c>
      <c r="T14" s="100">
        <f t="shared" si="5"/>
        <v>6745702.5302738659</v>
      </c>
      <c r="U14" s="100">
        <f t="shared" si="6"/>
        <v>6306114.8587538823</v>
      </c>
      <c r="V14" s="100">
        <f t="shared" si="7"/>
        <v>6047066.0508255409</v>
      </c>
      <c r="W14" s="100">
        <f t="shared" si="8"/>
        <v>5628226.697709932</v>
      </c>
      <c r="X14" s="100">
        <f t="shared" si="9"/>
        <v>5217383.8132403474</v>
      </c>
      <c r="Y14" s="100">
        <f t="shared" si="10"/>
        <v>4832712.5514638508</v>
      </c>
      <c r="Z14" s="101"/>
    </row>
    <row r="15" spans="1:34" s="42" customFormat="1">
      <c r="B15" s="92">
        <v>59</v>
      </c>
      <c r="C15" s="93" t="s">
        <v>25</v>
      </c>
      <c r="D15" s="94">
        <v>138.22800925925901</v>
      </c>
      <c r="E15" s="95">
        <v>2.71953055085585E-3</v>
      </c>
      <c r="F15" s="96">
        <v>0.93300000000000005</v>
      </c>
      <c r="G15" s="96">
        <v>0.89500000000000002</v>
      </c>
      <c r="H15" s="96">
        <v>0.81499999999999995</v>
      </c>
      <c r="I15" s="96">
        <v>0.752</v>
      </c>
      <c r="J15" s="96">
        <v>0.70199999999999996</v>
      </c>
      <c r="K15" s="96">
        <v>0.65800000000000003</v>
      </c>
      <c r="L15" s="97">
        <v>2.5373220039485102E-3</v>
      </c>
      <c r="M15" s="98">
        <v>2.4339798430159901E-3</v>
      </c>
      <c r="N15" s="98">
        <v>2.21641739894752E-3</v>
      </c>
      <c r="O15" s="98">
        <v>2.0450869742436001E-3</v>
      </c>
      <c r="P15" s="98">
        <v>1.9091104467008099E-3</v>
      </c>
      <c r="Q15" s="99">
        <v>1.78945110246315E-3</v>
      </c>
      <c r="R15" s="92">
        <f t="shared" si="3"/>
        <v>59</v>
      </c>
      <c r="S15" s="93" t="str">
        <f t="shared" si="4"/>
        <v>Achtkarspelen</v>
      </c>
      <c r="T15" s="100">
        <f t="shared" si="5"/>
        <v>5246399.6098906482</v>
      </c>
      <c r="U15" s="100">
        <f t="shared" si="6"/>
        <v>5165249.1878348431</v>
      </c>
      <c r="V15" s="100">
        <f t="shared" si="7"/>
        <v>4859927.6851167846</v>
      </c>
      <c r="W15" s="100">
        <f t="shared" si="8"/>
        <v>4619787.9332807604</v>
      </c>
      <c r="X15" s="100">
        <f t="shared" si="9"/>
        <v>4455243.4280624241</v>
      </c>
      <c r="Y15" s="100">
        <f t="shared" si="10"/>
        <v>4314426.2273999183</v>
      </c>
      <c r="Z15" s="101"/>
    </row>
    <row r="16" spans="1:34" s="42" customFormat="1">
      <c r="B16" s="92">
        <v>482</v>
      </c>
      <c r="C16" s="93" t="s">
        <v>26</v>
      </c>
      <c r="D16" s="94">
        <v>36.304398148148202</v>
      </c>
      <c r="E16" s="95">
        <v>7.1426131667095497E-4</v>
      </c>
      <c r="F16" s="96">
        <v>0.97399999999999998</v>
      </c>
      <c r="G16" s="96">
        <v>0.94799999999999995</v>
      </c>
      <c r="H16" s="96">
        <v>0.85699999999999998</v>
      </c>
      <c r="I16" s="96">
        <v>0.78900000000000003</v>
      </c>
      <c r="J16" s="96">
        <v>0.745</v>
      </c>
      <c r="K16" s="96">
        <v>0.624</v>
      </c>
      <c r="L16" s="97">
        <v>6.9569052243751101E-4</v>
      </c>
      <c r="M16" s="98">
        <v>6.7711972820406596E-4</v>
      </c>
      <c r="N16" s="98">
        <v>6.1212194838700898E-4</v>
      </c>
      <c r="O16" s="98">
        <v>5.6355217885338397E-4</v>
      </c>
      <c r="P16" s="98">
        <v>5.3212468091986197E-4</v>
      </c>
      <c r="Q16" s="99">
        <v>4.4569906160267601E-4</v>
      </c>
      <c r="R16" s="92">
        <f t="shared" si="3"/>
        <v>482</v>
      </c>
      <c r="S16" s="93" t="str">
        <f t="shared" si="4"/>
        <v>Alblasserdam</v>
      </c>
      <c r="T16" s="100">
        <f t="shared" si="5"/>
        <v>1438473.508620881</v>
      </c>
      <c r="U16" s="100">
        <f t="shared" si="6"/>
        <v>1436943.7512839849</v>
      </c>
      <c r="V16" s="100">
        <f t="shared" si="7"/>
        <v>1342196.8285604904</v>
      </c>
      <c r="W16" s="100">
        <f t="shared" si="8"/>
        <v>1273046.8622753203</v>
      </c>
      <c r="X16" s="100">
        <f t="shared" si="9"/>
        <v>1241806.0943907066</v>
      </c>
      <c r="Y16" s="100">
        <f t="shared" si="10"/>
        <v>1074595.2869342044</v>
      </c>
      <c r="Z16" s="101"/>
    </row>
    <row r="17" spans="2:26" s="42" customFormat="1">
      <c r="B17" s="92">
        <v>361</v>
      </c>
      <c r="C17" s="93" t="s">
        <v>28</v>
      </c>
      <c r="D17" s="94">
        <v>306.67129629629602</v>
      </c>
      <c r="E17" s="95">
        <v>6.0335236238850702E-3</v>
      </c>
      <c r="F17" s="96">
        <v>0.94499999999999995</v>
      </c>
      <c r="G17" s="96">
        <v>0.876</v>
      </c>
      <c r="H17" s="96">
        <v>0.79500000000000004</v>
      </c>
      <c r="I17" s="96">
        <v>0.74399999999999999</v>
      </c>
      <c r="J17" s="96">
        <v>0.68400000000000005</v>
      </c>
      <c r="K17" s="96">
        <v>0.63200000000000001</v>
      </c>
      <c r="L17" s="97">
        <v>5.7016798245713898E-3</v>
      </c>
      <c r="M17" s="98">
        <v>5.2853666945233196E-3</v>
      </c>
      <c r="N17" s="98">
        <v>4.7966512809886298E-3</v>
      </c>
      <c r="O17" s="98">
        <v>4.4889415761704904E-3</v>
      </c>
      <c r="P17" s="98">
        <v>4.1269301587373904E-3</v>
      </c>
      <c r="Q17" s="99">
        <v>3.8131869302953599E-3</v>
      </c>
      <c r="R17" s="92">
        <f t="shared" si="3"/>
        <v>361</v>
      </c>
      <c r="S17" s="93" t="str">
        <f t="shared" si="4"/>
        <v>Alkmaar</v>
      </c>
      <c r="T17" s="100">
        <f t="shared" si="5"/>
        <v>11789315.964155311</v>
      </c>
      <c r="U17" s="100">
        <f t="shared" si="6"/>
        <v>11216295.034090204</v>
      </c>
      <c r="V17" s="100">
        <f t="shared" si="7"/>
        <v>10517594.008870842</v>
      </c>
      <c r="W17" s="100">
        <f t="shared" si="8"/>
        <v>10140379.547654657</v>
      </c>
      <c r="X17" s="100">
        <f t="shared" si="9"/>
        <v>9630913.9681057185</v>
      </c>
      <c r="Y17" s="100">
        <f t="shared" si="10"/>
        <v>9193720.7333574928</v>
      </c>
      <c r="Z17" s="101"/>
    </row>
    <row r="18" spans="2:26" s="42" customFormat="1" ht="12.75" customHeight="1">
      <c r="B18" s="92">
        <v>141</v>
      </c>
      <c r="C18" s="93" t="s">
        <v>29</v>
      </c>
      <c r="D18" s="94">
        <v>310.69675925925901</v>
      </c>
      <c r="E18" s="95">
        <v>6.1127215344082804E-3</v>
      </c>
      <c r="F18" s="96">
        <v>0.91100000000000003</v>
      </c>
      <c r="G18" s="96">
        <v>0.85</v>
      </c>
      <c r="H18" s="96">
        <v>0.78600000000000003</v>
      </c>
      <c r="I18" s="96">
        <v>0.71099999999999997</v>
      </c>
      <c r="J18" s="96">
        <v>0.63900000000000001</v>
      </c>
      <c r="K18" s="96">
        <v>0.56899999999999995</v>
      </c>
      <c r="L18" s="97">
        <v>5.5686893178459396E-3</v>
      </c>
      <c r="M18" s="98">
        <v>5.1958133042470404E-3</v>
      </c>
      <c r="N18" s="98">
        <v>4.8045991260449103E-3</v>
      </c>
      <c r="O18" s="98">
        <v>4.3461450109642903E-3</v>
      </c>
      <c r="P18" s="98">
        <v>3.9060290604868899E-3</v>
      </c>
      <c r="Q18" s="99">
        <v>3.4781385530783101E-3</v>
      </c>
      <c r="R18" s="92">
        <f t="shared" si="3"/>
        <v>141</v>
      </c>
      <c r="S18" s="93" t="str">
        <f t="shared" si="4"/>
        <v>Almelo</v>
      </c>
      <c r="T18" s="100">
        <f t="shared" si="5"/>
        <v>11514332.599206839</v>
      </c>
      <c r="U18" s="100">
        <f t="shared" si="6"/>
        <v>11026250.084572775</v>
      </c>
      <c r="V18" s="100">
        <f t="shared" si="7"/>
        <v>10535021.210193289</v>
      </c>
      <c r="W18" s="100">
        <f t="shared" si="8"/>
        <v>9817806.54359084</v>
      </c>
      <c r="X18" s="100">
        <f t="shared" si="9"/>
        <v>9115402.5853394233</v>
      </c>
      <c r="Y18" s="100">
        <f t="shared" si="10"/>
        <v>8385907.9330394184</v>
      </c>
    </row>
    <row r="19" spans="2:26" s="42" customFormat="1">
      <c r="B19" s="92">
        <v>34</v>
      </c>
      <c r="C19" s="93" t="s">
        <v>30</v>
      </c>
      <c r="D19" s="94">
        <v>238.75578703703701</v>
      </c>
      <c r="E19" s="95">
        <v>4.6973378298679497E-3</v>
      </c>
      <c r="F19" s="96">
        <v>0.92</v>
      </c>
      <c r="G19" s="96">
        <v>0.86199999999999999</v>
      </c>
      <c r="H19" s="96">
        <v>0.81399999999999995</v>
      </c>
      <c r="I19" s="96">
        <v>0.74199999999999999</v>
      </c>
      <c r="J19" s="96">
        <v>0.70199999999999996</v>
      </c>
      <c r="K19" s="96">
        <v>0.65</v>
      </c>
      <c r="L19" s="97">
        <v>4.3215508034785098E-3</v>
      </c>
      <c r="M19" s="98">
        <v>4.0491052093461696E-3</v>
      </c>
      <c r="N19" s="98">
        <v>3.8236329935125101E-3</v>
      </c>
      <c r="O19" s="98">
        <v>3.4854246697620201E-3</v>
      </c>
      <c r="P19" s="98">
        <v>3.2975311565673002E-3</v>
      </c>
      <c r="Q19" s="99">
        <v>3.0532695894141702E-3</v>
      </c>
      <c r="R19" s="92">
        <f t="shared" si="3"/>
        <v>34</v>
      </c>
      <c r="S19" s="93" t="str">
        <f t="shared" si="4"/>
        <v>Almere</v>
      </c>
      <c r="T19" s="100">
        <f t="shared" si="5"/>
        <v>8935634.6629280094</v>
      </c>
      <c r="U19" s="100">
        <f t="shared" si="6"/>
        <v>8592773.4586813226</v>
      </c>
      <c r="V19" s="100">
        <f t="shared" si="7"/>
        <v>8384061.5272743618</v>
      </c>
      <c r="W19" s="100">
        <f t="shared" si="8"/>
        <v>7873466.0356834698</v>
      </c>
      <c r="X19" s="100">
        <f t="shared" si="9"/>
        <v>7695366.2055100203</v>
      </c>
      <c r="Y19" s="100">
        <f t="shared" si="10"/>
        <v>7361534.7062339457</v>
      </c>
      <c r="Z19" s="101"/>
    </row>
    <row r="20" spans="2:26" s="42" customFormat="1">
      <c r="B20" s="92">
        <v>484</v>
      </c>
      <c r="C20" s="93" t="s">
        <v>31</v>
      </c>
      <c r="D20" s="94">
        <v>375.96817129629699</v>
      </c>
      <c r="E20" s="95">
        <v>7.3968867342361399E-3</v>
      </c>
      <c r="F20" s="96">
        <v>0.94</v>
      </c>
      <c r="G20" s="96">
        <v>0.876</v>
      </c>
      <c r="H20" s="96">
        <v>0.81100000000000005</v>
      </c>
      <c r="I20" s="96">
        <v>0.76100000000000001</v>
      </c>
      <c r="J20" s="96">
        <v>0.71</v>
      </c>
      <c r="K20" s="96">
        <v>0.65400000000000003</v>
      </c>
      <c r="L20" s="97">
        <v>6.9530735301819701E-3</v>
      </c>
      <c r="M20" s="98">
        <v>6.47967277919086E-3</v>
      </c>
      <c r="N20" s="98">
        <v>5.9988751414655102E-3</v>
      </c>
      <c r="O20" s="98">
        <v>5.6290308047536996E-3</v>
      </c>
      <c r="P20" s="98">
        <v>5.2517895813076598E-3</v>
      </c>
      <c r="Q20" s="99">
        <v>4.8375639241904304E-3</v>
      </c>
      <c r="R20" s="92">
        <f t="shared" si="3"/>
        <v>484</v>
      </c>
      <c r="S20" s="93" t="str">
        <f t="shared" si="4"/>
        <v>Alphen aan den Rijn</v>
      </c>
      <c r="T20" s="100">
        <f t="shared" si="5"/>
        <v>14376812.323985953</v>
      </c>
      <c r="U20" s="100">
        <f t="shared" si="6"/>
        <v>13750781.320636947</v>
      </c>
      <c r="V20" s="100">
        <f t="shared" si="7"/>
        <v>13153704.439159838</v>
      </c>
      <c r="W20" s="100">
        <f t="shared" si="8"/>
        <v>12715805.692070903</v>
      </c>
      <c r="X20" s="100">
        <f t="shared" si="9"/>
        <v>12255970.343739117</v>
      </c>
      <c r="Y20" s="100">
        <f t="shared" si="10"/>
        <v>11663527.794932112</v>
      </c>
      <c r="Z20" s="101"/>
    </row>
    <row r="21" spans="2:26" s="42" customFormat="1">
      <c r="B21" s="92">
        <v>1723</v>
      </c>
      <c r="C21" s="93" t="s">
        <v>32</v>
      </c>
      <c r="D21" s="94">
        <v>13.4583333333333</v>
      </c>
      <c r="E21" s="95">
        <v>2.6478243345713198E-4</v>
      </c>
      <c r="F21" s="96">
        <v>0.97299999999999998</v>
      </c>
      <c r="G21" s="96">
        <v>0.84899999999999998</v>
      </c>
      <c r="H21" s="96">
        <v>0.76400000000000001</v>
      </c>
      <c r="I21" s="96">
        <v>0.745</v>
      </c>
      <c r="J21" s="96">
        <v>0.72599999999999998</v>
      </c>
      <c r="K21" s="96">
        <v>0.60899999999999999</v>
      </c>
      <c r="L21" s="97">
        <v>2.5763330775379001E-4</v>
      </c>
      <c r="M21" s="98">
        <v>2.24800286005105E-4</v>
      </c>
      <c r="N21" s="98">
        <v>2.0229377916124901E-4</v>
      </c>
      <c r="O21" s="98">
        <v>1.97262912925563E-4</v>
      </c>
      <c r="P21" s="98">
        <v>1.9223204668987801E-4</v>
      </c>
      <c r="Q21" s="99">
        <v>1.61252501975394E-4</v>
      </c>
      <c r="R21" s="92">
        <f t="shared" si="3"/>
        <v>1723</v>
      </c>
      <c r="S21" s="93" t="str">
        <f t="shared" si="4"/>
        <v>Alphen-Chaam</v>
      </c>
      <c r="T21" s="100">
        <f t="shared" si="5"/>
        <v>532706.24823767936</v>
      </c>
      <c r="U21" s="100">
        <f t="shared" si="6"/>
        <v>477057.97484095301</v>
      </c>
      <c r="V21" s="100">
        <f t="shared" si="7"/>
        <v>443568.58881341666</v>
      </c>
      <c r="W21" s="100">
        <f t="shared" si="8"/>
        <v>445610.79127423873</v>
      </c>
      <c r="X21" s="100">
        <f t="shared" si="9"/>
        <v>448607.13226838625</v>
      </c>
      <c r="Y21" s="100">
        <f t="shared" si="10"/>
        <v>388785.15473200736</v>
      </c>
      <c r="Z21" s="101"/>
    </row>
    <row r="22" spans="2:26" s="42" customFormat="1">
      <c r="B22" s="92">
        <v>1959</v>
      </c>
      <c r="C22" s="93" t="s">
        <v>33</v>
      </c>
      <c r="D22" s="94">
        <v>87.858796296296205</v>
      </c>
      <c r="E22" s="95">
        <v>1.7285547406029301E-3</v>
      </c>
      <c r="F22" s="96">
        <v>0.89500000000000002</v>
      </c>
      <c r="G22" s="96">
        <v>0.84299999999999997</v>
      </c>
      <c r="H22" s="96">
        <v>0.79200000000000004</v>
      </c>
      <c r="I22" s="96">
        <v>0.77200000000000002</v>
      </c>
      <c r="J22" s="96">
        <v>0.70499999999999996</v>
      </c>
      <c r="K22" s="96">
        <v>0.66900000000000004</v>
      </c>
      <c r="L22" s="97">
        <v>1.54705649283962E-3</v>
      </c>
      <c r="M22" s="98">
        <v>1.4571716463282699E-3</v>
      </c>
      <c r="N22" s="98">
        <v>1.36901535455752E-3</v>
      </c>
      <c r="O22" s="98">
        <v>1.3344442597454599E-3</v>
      </c>
      <c r="P22" s="98">
        <v>1.2186310921250699E-3</v>
      </c>
      <c r="Q22" s="99">
        <v>1.1564031214633601E-3</v>
      </c>
      <c r="R22" s="92">
        <f t="shared" si="3"/>
        <v>1959</v>
      </c>
      <c r="S22" s="93" t="str">
        <f t="shared" si="4"/>
        <v>Altena</v>
      </c>
      <c r="T22" s="100">
        <f t="shared" si="5"/>
        <v>3198835.8465665532</v>
      </c>
      <c r="U22" s="100">
        <f t="shared" si="6"/>
        <v>3092324.1555717397</v>
      </c>
      <c r="V22" s="100">
        <f t="shared" si="7"/>
        <v>3001833.3307270692</v>
      </c>
      <c r="W22" s="100">
        <f t="shared" si="8"/>
        <v>3014468.1211360195</v>
      </c>
      <c r="X22" s="100">
        <f t="shared" si="9"/>
        <v>2843888.9818057846</v>
      </c>
      <c r="Y22" s="100">
        <f t="shared" si="10"/>
        <v>2788126.4538724083</v>
      </c>
      <c r="Z22" s="101"/>
    </row>
    <row r="23" spans="2:26" s="42" customFormat="1">
      <c r="B23" s="92">
        <v>60</v>
      </c>
      <c r="C23" s="93" t="s">
        <v>34</v>
      </c>
      <c r="D23" s="94">
        <v>5.8888888888888902</v>
      </c>
      <c r="E23" s="95">
        <v>1.15859392967827E-4</v>
      </c>
      <c r="F23" s="96">
        <v>0.97599999999999998</v>
      </c>
      <c r="G23" s="96">
        <v>0.95</v>
      </c>
      <c r="H23" s="96">
        <v>0.92600000000000005</v>
      </c>
      <c r="I23" s="96">
        <v>0.90100000000000002</v>
      </c>
      <c r="J23" s="96">
        <v>0.875</v>
      </c>
      <c r="K23" s="96">
        <v>0.85</v>
      </c>
      <c r="L23" s="97">
        <v>1.1307876753659901E-4</v>
      </c>
      <c r="M23" s="98">
        <v>1.1006642331943501E-4</v>
      </c>
      <c r="N23" s="98">
        <v>1.0728579788820801E-4</v>
      </c>
      <c r="O23" s="98">
        <v>1.04389313064012E-4</v>
      </c>
      <c r="P23" s="98">
        <v>1.01376968846848E-4</v>
      </c>
      <c r="Q23" s="99">
        <v>9.8480484022652707E-5</v>
      </c>
      <c r="R23" s="92">
        <f t="shared" si="3"/>
        <v>60</v>
      </c>
      <c r="S23" s="93" t="str">
        <f t="shared" si="4"/>
        <v>Ameland</v>
      </c>
      <c r="T23" s="100">
        <f t="shared" si="5"/>
        <v>233812.0273925497</v>
      </c>
      <c r="U23" s="100">
        <f t="shared" si="6"/>
        <v>233576.50446033818</v>
      </c>
      <c r="V23" s="100">
        <f t="shared" si="7"/>
        <v>235245.0488903113</v>
      </c>
      <c r="W23" s="100">
        <f t="shared" si="8"/>
        <v>235812.21480077083</v>
      </c>
      <c r="X23" s="100">
        <f t="shared" si="9"/>
        <v>236580.90342145166</v>
      </c>
      <c r="Y23" s="100">
        <f t="shared" si="10"/>
        <v>237439.72806494782</v>
      </c>
      <c r="Z23" s="101"/>
    </row>
    <row r="24" spans="2:26" s="42" customFormat="1">
      <c r="B24" s="92">
        <v>307</v>
      </c>
      <c r="C24" s="93" t="s">
        <v>35</v>
      </c>
      <c r="D24" s="94">
        <v>462.58738425925901</v>
      </c>
      <c r="E24" s="95">
        <v>9.1010536191259098E-3</v>
      </c>
      <c r="F24" s="96">
        <v>0.93700000000000006</v>
      </c>
      <c r="G24" s="96">
        <v>0.872</v>
      </c>
      <c r="H24" s="96">
        <v>0.80800000000000005</v>
      </c>
      <c r="I24" s="96">
        <v>0.74299999999999999</v>
      </c>
      <c r="J24" s="96">
        <v>0.69399999999999995</v>
      </c>
      <c r="K24" s="96">
        <v>0.64600000000000002</v>
      </c>
      <c r="L24" s="97">
        <v>8.5276872411209695E-3</v>
      </c>
      <c r="M24" s="98">
        <v>7.9361187558777899E-3</v>
      </c>
      <c r="N24" s="98">
        <v>7.3536513242537299E-3</v>
      </c>
      <c r="O24" s="98">
        <v>6.7620828390105503E-3</v>
      </c>
      <c r="P24" s="98">
        <v>6.3161312116733802E-3</v>
      </c>
      <c r="Q24" s="99">
        <v>5.8792806379553298E-3</v>
      </c>
      <c r="R24" s="92">
        <f t="shared" si="3"/>
        <v>307</v>
      </c>
      <c r="S24" s="93" t="str">
        <f t="shared" si="4"/>
        <v>Amersfoort</v>
      </c>
      <c r="T24" s="100">
        <f t="shared" si="5"/>
        <v>17632628.001280047</v>
      </c>
      <c r="U24" s="100">
        <f t="shared" si="6"/>
        <v>16841565.502680838</v>
      </c>
      <c r="V24" s="100">
        <f t="shared" si="7"/>
        <v>16124315.606982207</v>
      </c>
      <c r="W24" s="100">
        <f t="shared" si="8"/>
        <v>15275335.033151884</v>
      </c>
      <c r="X24" s="100">
        <f t="shared" si="9"/>
        <v>14739797.857278075</v>
      </c>
      <c r="Y24" s="100">
        <f t="shared" si="10"/>
        <v>14175141.49882246</v>
      </c>
      <c r="Z24" s="101"/>
    </row>
    <row r="25" spans="2:26" s="42" customFormat="1">
      <c r="B25" s="92">
        <v>362</v>
      </c>
      <c r="C25" s="93" t="s">
        <v>36</v>
      </c>
      <c r="D25" s="94">
        <v>54.6111111111111</v>
      </c>
      <c r="E25" s="95">
        <v>1.0744319178054101E-3</v>
      </c>
      <c r="F25" s="96">
        <v>0.94599999999999995</v>
      </c>
      <c r="G25" s="96">
        <v>0.91</v>
      </c>
      <c r="H25" s="96">
        <v>0.84199999999999997</v>
      </c>
      <c r="I25" s="96">
        <v>0.81599999999999995</v>
      </c>
      <c r="J25" s="96">
        <v>0.73799999999999999</v>
      </c>
      <c r="K25" s="96">
        <v>0.629</v>
      </c>
      <c r="L25" s="97">
        <v>1.0164125942439201E-3</v>
      </c>
      <c r="M25" s="98">
        <v>9.777330452029249E-4</v>
      </c>
      <c r="N25" s="98">
        <v>9.0467167479215598E-4</v>
      </c>
      <c r="O25" s="98">
        <v>8.76736444929216E-4</v>
      </c>
      <c r="P25" s="98">
        <v>7.9293075534039403E-4</v>
      </c>
      <c r="Q25" s="99">
        <v>6.7581767629960399E-4</v>
      </c>
      <c r="R25" s="92">
        <f t="shared" si="3"/>
        <v>362</v>
      </c>
      <c r="S25" s="93" t="str">
        <f t="shared" si="4"/>
        <v>Amstelveen</v>
      </c>
      <c r="T25" s="100">
        <f t="shared" si="5"/>
        <v>2101627.8697110354</v>
      </c>
      <c r="U25" s="100">
        <f t="shared" si="6"/>
        <v>2074887.6915085108</v>
      </c>
      <c r="V25" s="100">
        <f t="shared" si="7"/>
        <v>1983669.1953199515</v>
      </c>
      <c r="W25" s="100">
        <f t="shared" si="8"/>
        <v>1980520.3886008463</v>
      </c>
      <c r="X25" s="100">
        <f t="shared" si="9"/>
        <v>1850442.7246437352</v>
      </c>
      <c r="Y25" s="100">
        <f t="shared" si="10"/>
        <v>1629418.9338585313</v>
      </c>
      <c r="Z25" s="101"/>
    </row>
    <row r="26" spans="2:26" s="42" customFormat="1">
      <c r="B26" s="92">
        <v>363</v>
      </c>
      <c r="C26" s="93" t="s">
        <v>37</v>
      </c>
      <c r="D26" s="94">
        <v>1911.2598379629701</v>
      </c>
      <c r="E26" s="95">
        <v>3.76025781447469E-2</v>
      </c>
      <c r="F26" s="96">
        <v>0.92200000000000004</v>
      </c>
      <c r="G26" s="96">
        <v>0.85699999999999998</v>
      </c>
      <c r="H26" s="96">
        <v>0.78500000000000003</v>
      </c>
      <c r="I26" s="96">
        <v>0.71699999999999997</v>
      </c>
      <c r="J26" s="96">
        <v>0.65900000000000003</v>
      </c>
      <c r="K26" s="96">
        <v>0.60199999999999998</v>
      </c>
      <c r="L26" s="97">
        <v>3.4669577049456599E-2</v>
      </c>
      <c r="M26" s="98">
        <v>3.2225409470048101E-2</v>
      </c>
      <c r="N26" s="98">
        <v>2.9518023843626302E-2</v>
      </c>
      <c r="O26" s="98">
        <v>2.69610485297835E-2</v>
      </c>
      <c r="P26" s="98">
        <v>2.47800989973882E-2</v>
      </c>
      <c r="Q26" s="99">
        <v>2.2636752043137601E-2</v>
      </c>
      <c r="R26" s="92">
        <f t="shared" si="3"/>
        <v>363</v>
      </c>
      <c r="S26" s="93" t="str">
        <f t="shared" si="4"/>
        <v>Amsterdam</v>
      </c>
      <c r="T26" s="100">
        <f t="shared" si="5"/>
        <v>71685996.189797729</v>
      </c>
      <c r="U26" s="100">
        <f t="shared" si="6"/>
        <v>68386872.870137274</v>
      </c>
      <c r="V26" s="100">
        <f t="shared" si="7"/>
        <v>64724027.773693517</v>
      </c>
      <c r="W26" s="100">
        <f t="shared" si="8"/>
        <v>60904170.939995691</v>
      </c>
      <c r="X26" s="100">
        <f t="shared" si="9"/>
        <v>57828698.908246994</v>
      </c>
      <c r="Y26" s="100">
        <f t="shared" si="10"/>
        <v>54577963.367441468</v>
      </c>
      <c r="Z26" s="101"/>
    </row>
    <row r="27" spans="2:26" s="42" customFormat="1">
      <c r="B27" s="92">
        <v>200</v>
      </c>
      <c r="C27" s="93" t="s">
        <v>38</v>
      </c>
      <c r="D27" s="94">
        <v>562.19675925925901</v>
      </c>
      <c r="E27" s="95">
        <v>1.10607920246474E-2</v>
      </c>
      <c r="F27" s="96">
        <v>0.93400000000000005</v>
      </c>
      <c r="G27" s="96">
        <v>0.86499999999999999</v>
      </c>
      <c r="H27" s="96">
        <v>0.78900000000000003</v>
      </c>
      <c r="I27" s="96">
        <v>0.74299999999999999</v>
      </c>
      <c r="J27" s="96">
        <v>0.67900000000000005</v>
      </c>
      <c r="K27" s="96">
        <v>0.61699999999999999</v>
      </c>
      <c r="L27" s="97">
        <v>1.03307797510207E-2</v>
      </c>
      <c r="M27" s="98">
        <v>9.5675851013200391E-3</v>
      </c>
      <c r="N27" s="98">
        <v>8.7269649074468401E-3</v>
      </c>
      <c r="O27" s="98">
        <v>8.2181684743130503E-3</v>
      </c>
      <c r="P27" s="98">
        <v>7.5102777847356203E-3</v>
      </c>
      <c r="Q27" s="99">
        <v>6.8245086792074802E-3</v>
      </c>
      <c r="R27" s="92">
        <f t="shared" si="3"/>
        <v>200</v>
      </c>
      <c r="S27" s="93" t="str">
        <f t="shared" si="4"/>
        <v>Apeldoorn</v>
      </c>
      <c r="T27" s="100">
        <f t="shared" si="5"/>
        <v>21360867.391398333</v>
      </c>
      <c r="U27" s="100">
        <f t="shared" si="6"/>
        <v>20303767.64044936</v>
      </c>
      <c r="V27" s="100">
        <f t="shared" si="7"/>
        <v>19135573.642800018</v>
      </c>
      <c r="W27" s="100">
        <f t="shared" si="8"/>
        <v>18564587.242233079</v>
      </c>
      <c r="X27" s="100">
        <f t="shared" si="9"/>
        <v>17526547.927695863</v>
      </c>
      <c r="Y27" s="100">
        <f t="shared" si="10"/>
        <v>16454117.798559662</v>
      </c>
      <c r="Z27" s="101"/>
    </row>
    <row r="28" spans="2:26" s="42" customFormat="1">
      <c r="B28" s="92">
        <v>202</v>
      </c>
      <c r="C28" s="93" t="s">
        <v>39</v>
      </c>
      <c r="D28" s="94">
        <v>759.67939814814895</v>
      </c>
      <c r="E28" s="95">
        <v>1.4946112175027801E-2</v>
      </c>
      <c r="F28" s="96">
        <v>0.92900000000000005</v>
      </c>
      <c r="G28" s="96">
        <v>0.86199999999999999</v>
      </c>
      <c r="H28" s="96">
        <v>0.78200000000000003</v>
      </c>
      <c r="I28" s="96">
        <v>0.70499999999999996</v>
      </c>
      <c r="J28" s="96">
        <v>0.64300000000000002</v>
      </c>
      <c r="K28" s="96">
        <v>0.57999999999999996</v>
      </c>
      <c r="L28" s="97">
        <v>1.3884938210600901E-2</v>
      </c>
      <c r="M28" s="98">
        <v>1.2883548694874E-2</v>
      </c>
      <c r="N28" s="98">
        <v>1.16878597208718E-2</v>
      </c>
      <c r="O28" s="98">
        <v>1.05370090833946E-2</v>
      </c>
      <c r="P28" s="98">
        <v>9.6103501285429004E-3</v>
      </c>
      <c r="Q28" s="99">
        <v>8.6687450615161501E-3</v>
      </c>
      <c r="R28" s="92">
        <f t="shared" si="3"/>
        <v>202</v>
      </c>
      <c r="S28" s="93" t="str">
        <f t="shared" si="4"/>
        <v>Arnhem</v>
      </c>
      <c r="T28" s="100">
        <f t="shared" si="5"/>
        <v>28709771.285667125</v>
      </c>
      <c r="U28" s="100">
        <f t="shared" si="6"/>
        <v>27340710.985580415</v>
      </c>
      <c r="V28" s="100">
        <f t="shared" si="7"/>
        <v>25627913.345292747</v>
      </c>
      <c r="W28" s="100">
        <f t="shared" si="8"/>
        <v>23802776.130995873</v>
      </c>
      <c r="X28" s="100">
        <f t="shared" si="9"/>
        <v>22427434.37162685</v>
      </c>
      <c r="Y28" s="100">
        <f t="shared" si="10"/>
        <v>20900633.160955001</v>
      </c>
      <c r="Z28" s="101"/>
    </row>
    <row r="29" spans="2:26" s="42" customFormat="1">
      <c r="B29" s="92">
        <v>106</v>
      </c>
      <c r="C29" s="93" t="s">
        <v>40</v>
      </c>
      <c r="D29" s="94">
        <v>503.51620370370398</v>
      </c>
      <c r="E29" s="95">
        <v>9.9062968942486996E-3</v>
      </c>
      <c r="F29" s="96">
        <v>0.94399999999999995</v>
      </c>
      <c r="G29" s="96">
        <v>0.89400000000000002</v>
      </c>
      <c r="H29" s="96">
        <v>0.83799999999999997</v>
      </c>
      <c r="I29" s="96">
        <v>0.77500000000000002</v>
      </c>
      <c r="J29" s="96">
        <v>0.71699999999999997</v>
      </c>
      <c r="K29" s="96">
        <v>0.66</v>
      </c>
      <c r="L29" s="97">
        <v>9.3515442681707701E-3</v>
      </c>
      <c r="M29" s="98">
        <v>8.8562294234583398E-3</v>
      </c>
      <c r="N29" s="98">
        <v>8.3014767973804103E-3</v>
      </c>
      <c r="O29" s="98">
        <v>7.6773800930427403E-3</v>
      </c>
      <c r="P29" s="98">
        <v>7.1028148731763201E-3</v>
      </c>
      <c r="Q29" s="99">
        <v>6.5381559502041397E-3</v>
      </c>
      <c r="R29" s="92">
        <f t="shared" si="3"/>
        <v>106</v>
      </c>
      <c r="S29" s="93" t="str">
        <f t="shared" si="4"/>
        <v>Assen</v>
      </c>
      <c r="T29" s="100">
        <f t="shared" si="5"/>
        <v>19336110.325791296</v>
      </c>
      <c r="U29" s="100">
        <f t="shared" si="6"/>
        <v>18794170.365895141</v>
      </c>
      <c r="V29" s="100">
        <f t="shared" si="7"/>
        <v>18202607.92669357</v>
      </c>
      <c r="W29" s="100">
        <f t="shared" si="8"/>
        <v>17342963.091419127</v>
      </c>
      <c r="X29" s="100">
        <f t="shared" si="9"/>
        <v>16575661.894862661</v>
      </c>
      <c r="Y29" s="100">
        <f t="shared" si="10"/>
        <v>15763711.82848371</v>
      </c>
      <c r="Z29" s="101"/>
    </row>
    <row r="30" spans="2:26" s="42" customFormat="1">
      <c r="B30" s="92">
        <v>743</v>
      </c>
      <c r="C30" s="93" t="s">
        <v>41</v>
      </c>
      <c r="D30" s="94">
        <v>43.9930555555556</v>
      </c>
      <c r="E30" s="95">
        <v>8.65529781192432E-4</v>
      </c>
      <c r="F30" s="96">
        <v>0.92300000000000004</v>
      </c>
      <c r="G30" s="96">
        <v>0.81399999999999995</v>
      </c>
      <c r="H30" s="96">
        <v>0.751</v>
      </c>
      <c r="I30" s="96">
        <v>0.66700000000000004</v>
      </c>
      <c r="J30" s="96">
        <v>0.53900000000000003</v>
      </c>
      <c r="K30" s="96">
        <v>0.50700000000000001</v>
      </c>
      <c r="L30" s="97">
        <v>7.9888398804061505E-4</v>
      </c>
      <c r="M30" s="98">
        <v>7.0454124189063896E-4</v>
      </c>
      <c r="N30" s="98">
        <v>6.5001286567551602E-4</v>
      </c>
      <c r="O30" s="98">
        <v>5.7730836405535195E-4</v>
      </c>
      <c r="P30" s="98">
        <v>4.66520552062721E-4</v>
      </c>
      <c r="Q30" s="99">
        <v>4.3882359906456301E-4</v>
      </c>
      <c r="R30" s="92">
        <f t="shared" si="3"/>
        <v>743</v>
      </c>
      <c r="S30" s="93" t="str">
        <f t="shared" si="4"/>
        <v>Asten</v>
      </c>
      <c r="T30" s="100">
        <f t="shared" si="5"/>
        <v>1651845.7794012101</v>
      </c>
      <c r="U30" s="100">
        <f t="shared" si="6"/>
        <v>1495136.0784329497</v>
      </c>
      <c r="V30" s="100">
        <f t="shared" si="7"/>
        <v>1425280.0591976119</v>
      </c>
      <c r="W30" s="100">
        <f t="shared" si="8"/>
        <v>1304121.657237296</v>
      </c>
      <c r="X30" s="100">
        <f t="shared" si="9"/>
        <v>1088707.375325165</v>
      </c>
      <c r="Y30" s="100">
        <f t="shared" si="10"/>
        <v>1058018.3176841876</v>
      </c>
      <c r="Z30" s="101"/>
    </row>
    <row r="31" spans="2:26" s="42" customFormat="1">
      <c r="B31" s="92">
        <v>308</v>
      </c>
      <c r="C31" s="93" t="s">
        <v>43</v>
      </c>
      <c r="D31" s="94">
        <v>22.752314814814799</v>
      </c>
      <c r="E31" s="95">
        <v>4.4763442353803801E-4</v>
      </c>
      <c r="F31" s="96">
        <v>0.91200000000000003</v>
      </c>
      <c r="G31" s="96">
        <v>0.84599999999999997</v>
      </c>
      <c r="H31" s="96">
        <v>0.79</v>
      </c>
      <c r="I31" s="96">
        <v>0.65800000000000003</v>
      </c>
      <c r="J31" s="96">
        <v>0.64</v>
      </c>
      <c r="K31" s="96">
        <v>0.55600000000000005</v>
      </c>
      <c r="L31" s="97">
        <v>4.0824259426669099E-4</v>
      </c>
      <c r="M31" s="98">
        <v>3.7869872231317998E-4</v>
      </c>
      <c r="N31" s="98">
        <v>3.5363119459505001E-4</v>
      </c>
      <c r="O31" s="98">
        <v>2.9454345068802903E-4</v>
      </c>
      <c r="P31" s="98">
        <v>2.8648603106434399E-4</v>
      </c>
      <c r="Q31" s="99">
        <v>2.4888473948714898E-4</v>
      </c>
      <c r="R31" s="92">
        <f t="shared" si="3"/>
        <v>308</v>
      </c>
      <c r="S31" s="93" t="str">
        <f t="shared" si="4"/>
        <v>Baarn</v>
      </c>
      <c r="T31" s="100">
        <f t="shared" si="5"/>
        <v>844119.81765361188</v>
      </c>
      <c r="U31" s="100">
        <f t="shared" si="6"/>
        <v>803652.20503980771</v>
      </c>
      <c r="V31" s="100">
        <f t="shared" si="7"/>
        <v>775405.4059264753</v>
      </c>
      <c r="W31" s="100">
        <f t="shared" si="8"/>
        <v>665364.5035408407</v>
      </c>
      <c r="X31" s="100">
        <f t="shared" si="9"/>
        <v>668565.30450442515</v>
      </c>
      <c r="Y31" s="100">
        <f t="shared" si="10"/>
        <v>600069.39902682486</v>
      </c>
      <c r="Z31" s="101"/>
    </row>
    <row r="32" spans="2:26" s="42" customFormat="1">
      <c r="B32" s="92">
        <v>203</v>
      </c>
      <c r="C32" s="93" t="s">
        <v>45</v>
      </c>
      <c r="D32" s="94">
        <v>70.092592592592595</v>
      </c>
      <c r="E32" s="95">
        <v>1.3790182464881299E-3</v>
      </c>
      <c r="F32" s="96">
        <v>0.93</v>
      </c>
      <c r="G32" s="96">
        <v>0.81399999999999995</v>
      </c>
      <c r="H32" s="96">
        <v>0.746</v>
      </c>
      <c r="I32" s="96">
        <v>0.66500000000000004</v>
      </c>
      <c r="J32" s="96">
        <v>0.61299999999999999</v>
      </c>
      <c r="K32" s="96">
        <v>0.56299999999999994</v>
      </c>
      <c r="L32" s="97">
        <v>1.28248696923396E-3</v>
      </c>
      <c r="M32" s="98">
        <v>1.1225208526413301E-3</v>
      </c>
      <c r="N32" s="98">
        <v>1.0287476118801401E-3</v>
      </c>
      <c r="O32" s="98">
        <v>9.1704713391460395E-4</v>
      </c>
      <c r="P32" s="98">
        <v>8.4533818509722103E-4</v>
      </c>
      <c r="Q32" s="99">
        <v>7.7638727277281499E-4</v>
      </c>
      <c r="R32" s="92">
        <f t="shared" si="3"/>
        <v>203</v>
      </c>
      <c r="S32" s="93" t="str">
        <f t="shared" si="4"/>
        <v>Barneveld</v>
      </c>
      <c r="T32" s="100">
        <f t="shared" si="5"/>
        <v>2651787.6424861629</v>
      </c>
      <c r="U32" s="100">
        <f t="shared" si="6"/>
        <v>2382147.8797658286</v>
      </c>
      <c r="V32" s="100">
        <f t="shared" si="7"/>
        <v>2255729.9010322606</v>
      </c>
      <c r="W32" s="100">
        <f t="shared" si="8"/>
        <v>2071580.9825522637</v>
      </c>
      <c r="X32" s="100">
        <f t="shared" si="9"/>
        <v>1972744.6362011537</v>
      </c>
      <c r="Y32" s="100">
        <f t="shared" si="10"/>
        <v>1871895.5816449902</v>
      </c>
      <c r="Z32" s="101"/>
    </row>
    <row r="33" spans="2:27" s="42" customFormat="1">
      <c r="B33" s="92">
        <v>888</v>
      </c>
      <c r="C33" s="93" t="s">
        <v>46</v>
      </c>
      <c r="D33" s="94">
        <v>32.733796296296298</v>
      </c>
      <c r="E33" s="95">
        <v>6.4401245124136699E-4</v>
      </c>
      <c r="F33" s="96">
        <v>0.97099999999999997</v>
      </c>
      <c r="G33" s="96">
        <v>0.85499999999999998</v>
      </c>
      <c r="H33" s="96">
        <v>0.79500000000000004</v>
      </c>
      <c r="I33" s="96">
        <v>0.68899999999999995</v>
      </c>
      <c r="J33" s="96">
        <v>0.61899999999999999</v>
      </c>
      <c r="K33" s="96">
        <v>0.52800000000000002</v>
      </c>
      <c r="L33" s="97">
        <v>6.25336090155367E-4</v>
      </c>
      <c r="M33" s="98">
        <v>5.5063064581136899E-4</v>
      </c>
      <c r="N33" s="98">
        <v>5.1198989873688702E-4</v>
      </c>
      <c r="O33" s="98">
        <v>4.43724578905302E-4</v>
      </c>
      <c r="P33" s="98">
        <v>3.9864370731840601E-4</v>
      </c>
      <c r="Q33" s="99">
        <v>3.40038574255442E-4</v>
      </c>
      <c r="R33" s="92">
        <f t="shared" si="3"/>
        <v>888</v>
      </c>
      <c r="S33" s="93" t="str">
        <f t="shared" si="4"/>
        <v>Beek</v>
      </c>
      <c r="T33" s="100">
        <f t="shared" si="5"/>
        <v>1293002.2339837938</v>
      </c>
      <c r="U33" s="100">
        <f t="shared" si="6"/>
        <v>1168516.0434812456</v>
      </c>
      <c r="V33" s="100">
        <f t="shared" si="7"/>
        <v>1122637.7687492843</v>
      </c>
      <c r="W33" s="100">
        <f t="shared" si="8"/>
        <v>1002360.0370761668</v>
      </c>
      <c r="X33" s="100">
        <f t="shared" si="9"/>
        <v>930304.8758850079</v>
      </c>
      <c r="Y33" s="100">
        <f t="shared" si="10"/>
        <v>819844.33163664211</v>
      </c>
      <c r="Z33" s="101"/>
    </row>
    <row r="34" spans="2:27" s="42" customFormat="1">
      <c r="B34" s="92">
        <v>1954</v>
      </c>
      <c r="C34" s="93" t="s">
        <v>47</v>
      </c>
      <c r="D34" s="94">
        <v>132.51157407407399</v>
      </c>
      <c r="E34" s="95">
        <v>2.6070640528471798E-3</v>
      </c>
      <c r="F34" s="96">
        <v>0.90700000000000003</v>
      </c>
      <c r="G34" s="96">
        <v>0.82099999999999995</v>
      </c>
      <c r="H34" s="96">
        <v>0.747</v>
      </c>
      <c r="I34" s="96">
        <v>0.70099999999999996</v>
      </c>
      <c r="J34" s="96">
        <v>0.63200000000000001</v>
      </c>
      <c r="K34" s="96">
        <v>0.56299999999999994</v>
      </c>
      <c r="L34" s="97">
        <v>2.3646070959324E-3</v>
      </c>
      <c r="M34" s="98">
        <v>2.1403995873875399E-3</v>
      </c>
      <c r="N34" s="98">
        <v>1.94747684747685E-3</v>
      </c>
      <c r="O34" s="98">
        <v>1.82755190104588E-3</v>
      </c>
      <c r="P34" s="98">
        <v>1.64766448139942E-3</v>
      </c>
      <c r="Q34" s="99">
        <v>1.4677770617529599E-3</v>
      </c>
      <c r="R34" s="92">
        <f t="shared" si="3"/>
        <v>1954</v>
      </c>
      <c r="S34" s="93" t="str">
        <f t="shared" si="4"/>
        <v>Beekdaelen</v>
      </c>
      <c r="T34" s="100">
        <f t="shared" si="5"/>
        <v>4889278.4306993885</v>
      </c>
      <c r="U34" s="100">
        <f t="shared" si="6"/>
        <v>4542230.3977243295</v>
      </c>
      <c r="V34" s="100">
        <f t="shared" si="7"/>
        <v>4270223.0417749947</v>
      </c>
      <c r="W34" s="100">
        <f t="shared" si="8"/>
        <v>4128382.9618145111</v>
      </c>
      <c r="X34" s="100">
        <f t="shared" si="9"/>
        <v>3845113.5004223608</v>
      </c>
      <c r="Y34" s="100">
        <f t="shared" si="10"/>
        <v>3538859.3979942887</v>
      </c>
      <c r="Z34" s="101"/>
    </row>
    <row r="35" spans="2:27" s="42" customFormat="1">
      <c r="B35" s="92">
        <v>889</v>
      </c>
      <c r="C35" s="93" t="s">
        <v>48</v>
      </c>
      <c r="D35" s="94">
        <v>44.7083333333333</v>
      </c>
      <c r="E35" s="95">
        <v>8.79602325385458E-4</v>
      </c>
      <c r="F35" s="96">
        <v>0.95499999999999996</v>
      </c>
      <c r="G35" s="96">
        <v>0.92500000000000004</v>
      </c>
      <c r="H35" s="96">
        <v>0.82499999999999996</v>
      </c>
      <c r="I35" s="96">
        <v>0.79</v>
      </c>
      <c r="J35" s="96">
        <v>0.74299999999999999</v>
      </c>
      <c r="K35" s="96">
        <v>0.68899999999999995</v>
      </c>
      <c r="L35" s="97">
        <v>8.4002022074311196E-4</v>
      </c>
      <c r="M35" s="98">
        <v>8.1363215098154899E-4</v>
      </c>
      <c r="N35" s="98">
        <v>7.2567191844300296E-4</v>
      </c>
      <c r="O35" s="98">
        <v>6.9488583705451198E-4</v>
      </c>
      <c r="P35" s="98">
        <v>6.5354452776139496E-4</v>
      </c>
      <c r="Q35" s="99">
        <v>6.06046002190581E-4</v>
      </c>
      <c r="R35" s="92">
        <f t="shared" si="3"/>
        <v>889</v>
      </c>
      <c r="S35" s="93" t="str">
        <f t="shared" si="4"/>
        <v>Beesel</v>
      </c>
      <c r="T35" s="100">
        <f t="shared" si="5"/>
        <v>1736902.8257149623</v>
      </c>
      <c r="U35" s="100">
        <f t="shared" si="6"/>
        <v>1726642.4038443251</v>
      </c>
      <c r="V35" s="100">
        <f t="shared" si="7"/>
        <v>1591177.2973933707</v>
      </c>
      <c r="W35" s="100">
        <f t="shared" si="8"/>
        <v>1569725.515571031</v>
      </c>
      <c r="X35" s="100">
        <f t="shared" si="9"/>
        <v>1525160.5622330077</v>
      </c>
      <c r="Y35" s="100">
        <f t="shared" si="10"/>
        <v>1461197.1029902764</v>
      </c>
      <c r="Z35" s="101"/>
    </row>
    <row r="36" spans="2:27" s="42" customFormat="1">
      <c r="B36" s="92">
        <v>1945</v>
      </c>
      <c r="C36" s="93" t="s">
        <v>49</v>
      </c>
      <c r="D36" s="94">
        <v>101.263888888889</v>
      </c>
      <c r="E36" s="95">
        <v>1.9922897031330799E-3</v>
      </c>
      <c r="F36" s="96">
        <v>0.90700000000000003</v>
      </c>
      <c r="G36" s="96">
        <v>0.82699999999999996</v>
      </c>
      <c r="H36" s="96">
        <v>0.755</v>
      </c>
      <c r="I36" s="96">
        <v>0.69899999999999995</v>
      </c>
      <c r="J36" s="96">
        <v>0.626</v>
      </c>
      <c r="K36" s="96">
        <v>0.55900000000000005</v>
      </c>
      <c r="L36" s="97">
        <v>1.8070067607417E-3</v>
      </c>
      <c r="M36" s="98">
        <v>1.6476235844910499E-3</v>
      </c>
      <c r="N36" s="98">
        <v>1.5041787258654701E-3</v>
      </c>
      <c r="O36" s="98">
        <v>1.3926105024900199E-3</v>
      </c>
      <c r="P36" s="98">
        <v>1.2471733541613099E-3</v>
      </c>
      <c r="Q36" s="99">
        <v>1.11368994405139E-3</v>
      </c>
      <c r="R36" s="92">
        <f t="shared" si="3"/>
        <v>1945</v>
      </c>
      <c r="S36" s="93" t="str">
        <f t="shared" si="4"/>
        <v>Berg en Dal</v>
      </c>
      <c r="T36" s="100">
        <f t="shared" si="5"/>
        <v>3736332.854037473</v>
      </c>
      <c r="U36" s="100">
        <f t="shared" si="6"/>
        <v>3496490.0823108493</v>
      </c>
      <c r="V36" s="100">
        <f t="shared" si="7"/>
        <v>3298205.3996997965</v>
      </c>
      <c r="W36" s="100">
        <f t="shared" si="8"/>
        <v>3145863.856251386</v>
      </c>
      <c r="X36" s="100">
        <f t="shared" si="9"/>
        <v>2910497.3467533169</v>
      </c>
      <c r="Y36" s="100">
        <f t="shared" si="10"/>
        <v>2685143.5600519921</v>
      </c>
      <c r="Z36" s="101"/>
    </row>
    <row r="37" spans="2:27" s="42" customFormat="1">
      <c r="B37" s="92">
        <v>1724</v>
      </c>
      <c r="C37" s="93" t="s">
        <v>50</v>
      </c>
      <c r="D37" s="94">
        <v>59.766203703703702</v>
      </c>
      <c r="E37" s="95">
        <v>1.1758544288664799E-3</v>
      </c>
      <c r="F37" s="96">
        <v>0.91600000000000004</v>
      </c>
      <c r="G37" s="96">
        <v>0.84099999999999997</v>
      </c>
      <c r="H37" s="96">
        <v>0.79</v>
      </c>
      <c r="I37" s="96">
        <v>0.74399999999999999</v>
      </c>
      <c r="J37" s="96">
        <v>0.71</v>
      </c>
      <c r="K37" s="96">
        <v>0.61199999999999999</v>
      </c>
      <c r="L37" s="97">
        <v>1.07708265684169E-3</v>
      </c>
      <c r="M37" s="98">
        <v>9.8889357467670707E-4</v>
      </c>
      <c r="N37" s="98">
        <v>9.2892499880451698E-4</v>
      </c>
      <c r="O37" s="98">
        <v>8.7483569507665901E-4</v>
      </c>
      <c r="P37" s="98">
        <v>8.3485664449519802E-4</v>
      </c>
      <c r="Q37" s="99">
        <v>7.1962291046628402E-4</v>
      </c>
      <c r="R37" s="92">
        <f t="shared" si="3"/>
        <v>1724</v>
      </c>
      <c r="S37" s="93" t="str">
        <f t="shared" si="4"/>
        <v>Bergeijk</v>
      </c>
      <c r="T37" s="100">
        <f t="shared" si="5"/>
        <v>2227074.8536766702</v>
      </c>
      <c r="U37" s="100">
        <f t="shared" si="6"/>
        <v>2098571.9122162834</v>
      </c>
      <c r="V37" s="100">
        <f t="shared" si="7"/>
        <v>2036849.3412977587</v>
      </c>
      <c r="W37" s="100">
        <f t="shared" si="8"/>
        <v>1976226.6537408528</v>
      </c>
      <c r="X37" s="100">
        <f t="shared" si="9"/>
        <v>1948284.1263527935</v>
      </c>
      <c r="Y37" s="100">
        <f t="shared" si="10"/>
        <v>1735034.8128987418</v>
      </c>
      <c r="Z37" s="101"/>
    </row>
    <row r="38" spans="2:27" s="42" customFormat="1">
      <c r="B38" s="92">
        <v>893</v>
      </c>
      <c r="C38" s="93" t="s">
        <v>51</v>
      </c>
      <c r="D38" s="94">
        <v>64.446759259259196</v>
      </c>
      <c r="E38" s="95">
        <v>1.2679407860130699E-3</v>
      </c>
      <c r="F38" s="96">
        <v>0.93899999999999995</v>
      </c>
      <c r="G38" s="96">
        <v>0.87</v>
      </c>
      <c r="H38" s="96">
        <v>0.79700000000000004</v>
      </c>
      <c r="I38" s="96">
        <v>0.74299999999999999</v>
      </c>
      <c r="J38" s="96">
        <v>0.628</v>
      </c>
      <c r="K38" s="96">
        <v>0.57299999999999995</v>
      </c>
      <c r="L38" s="97">
        <v>1.19059639806628E-3</v>
      </c>
      <c r="M38" s="98">
        <v>1.1031084838313799E-3</v>
      </c>
      <c r="N38" s="98">
        <v>1.01054880645242E-3</v>
      </c>
      <c r="O38" s="98">
        <v>9.4208000400771504E-4</v>
      </c>
      <c r="P38" s="98">
        <v>7.9626681361621098E-4</v>
      </c>
      <c r="Q38" s="99">
        <v>7.26530070385492E-4</v>
      </c>
      <c r="R38" s="92">
        <f t="shared" si="3"/>
        <v>893</v>
      </c>
      <c r="S38" s="93" t="str">
        <f t="shared" si="4"/>
        <v>Bergen (L.)</v>
      </c>
      <c r="T38" s="100">
        <f t="shared" si="5"/>
        <v>2461786.2725470997</v>
      </c>
      <c r="U38" s="100">
        <f t="shared" si="6"/>
        <v>2340952.0898675444</v>
      </c>
      <c r="V38" s="100">
        <f t="shared" si="7"/>
        <v>2215825.4686016953</v>
      </c>
      <c r="W38" s="100">
        <f t="shared" si="8"/>
        <v>2128129.4583129645</v>
      </c>
      <c r="X38" s="100">
        <f t="shared" si="9"/>
        <v>1858228.0006264064</v>
      </c>
      <c r="Y38" s="100">
        <f t="shared" si="10"/>
        <v>1751688.2055906442</v>
      </c>
      <c r="Z38" s="101"/>
    </row>
    <row r="39" spans="2:27" s="42" customFormat="1">
      <c r="B39" s="92">
        <v>373</v>
      </c>
      <c r="C39" s="93" t="s">
        <v>52</v>
      </c>
      <c r="D39" s="94">
        <v>34.085648148148202</v>
      </c>
      <c r="E39" s="95">
        <v>6.70609104344044E-4</v>
      </c>
      <c r="F39" s="96">
        <v>0.91700000000000004</v>
      </c>
      <c r="G39" s="96">
        <v>0.85699999999999998</v>
      </c>
      <c r="H39" s="96">
        <v>0.78300000000000003</v>
      </c>
      <c r="I39" s="96">
        <v>0.76200000000000001</v>
      </c>
      <c r="J39" s="96">
        <v>0.71299999999999997</v>
      </c>
      <c r="K39" s="96">
        <v>0.64</v>
      </c>
      <c r="L39" s="97">
        <v>6.1494854868348898E-4</v>
      </c>
      <c r="M39" s="98">
        <v>5.74712002422846E-4</v>
      </c>
      <c r="N39" s="98">
        <v>5.2508692870138697E-4</v>
      </c>
      <c r="O39" s="98">
        <v>5.1100413751016202E-4</v>
      </c>
      <c r="P39" s="98">
        <v>4.7814429139730403E-4</v>
      </c>
      <c r="Q39" s="99">
        <v>4.29189826780188E-4</v>
      </c>
      <c r="R39" s="92">
        <f t="shared" si="3"/>
        <v>373</v>
      </c>
      <c r="S39" s="93" t="str">
        <f t="shared" si="4"/>
        <v>Bergen (NH.)</v>
      </c>
      <c r="T39" s="100">
        <f t="shared" si="5"/>
        <v>1271524.000854149</v>
      </c>
      <c r="U39" s="100">
        <f t="shared" si="6"/>
        <v>1219620.0852983152</v>
      </c>
      <c r="V39" s="100">
        <f t="shared" si="7"/>
        <v>1151355.5628558917</v>
      </c>
      <c r="W39" s="100">
        <f t="shared" si="8"/>
        <v>1154342.4695661822</v>
      </c>
      <c r="X39" s="100">
        <f t="shared" si="9"/>
        <v>1115833.4058643649</v>
      </c>
      <c r="Y39" s="100">
        <f t="shared" si="10"/>
        <v>1034790.9717369899</v>
      </c>
      <c r="Z39" s="101"/>
    </row>
    <row r="40" spans="2:27" s="42" customFormat="1">
      <c r="B40" s="92">
        <v>748</v>
      </c>
      <c r="C40" s="93" t="s">
        <v>53</v>
      </c>
      <c r="D40" s="94">
        <v>311.16898148148198</v>
      </c>
      <c r="E40" s="95">
        <v>6.1220121461085302E-3</v>
      </c>
      <c r="F40" s="96">
        <v>0.93899999999999995</v>
      </c>
      <c r="G40" s="96">
        <v>0.88400000000000001</v>
      </c>
      <c r="H40" s="96">
        <v>0.83099999999999996</v>
      </c>
      <c r="I40" s="96">
        <v>0.78400000000000003</v>
      </c>
      <c r="J40" s="96">
        <v>0.73499999999999999</v>
      </c>
      <c r="K40" s="96">
        <v>0.69299999999999995</v>
      </c>
      <c r="L40" s="97">
        <v>5.7485694051959101E-3</v>
      </c>
      <c r="M40" s="98">
        <v>5.4118587371599402E-3</v>
      </c>
      <c r="N40" s="98">
        <v>5.0873920934161902E-3</v>
      </c>
      <c r="O40" s="98">
        <v>4.7996575225490896E-3</v>
      </c>
      <c r="P40" s="98">
        <v>4.49967892738977E-3</v>
      </c>
      <c r="Q40" s="99">
        <v>4.2425544172532102E-3</v>
      </c>
      <c r="R40" s="92">
        <f t="shared" si="3"/>
        <v>748</v>
      </c>
      <c r="S40" s="93" t="str">
        <f t="shared" si="4"/>
        <v>Bergen op Zoom</v>
      </c>
      <c r="T40" s="100">
        <f t="shared" si="5"/>
        <v>11886269.160128701</v>
      </c>
      <c r="U40" s="100">
        <f t="shared" si="6"/>
        <v>11484729.02394888</v>
      </c>
      <c r="V40" s="100">
        <f t="shared" si="7"/>
        <v>11155099.978721559</v>
      </c>
      <c r="W40" s="100">
        <f t="shared" si="8"/>
        <v>10842277.216475651</v>
      </c>
      <c r="X40" s="100">
        <f t="shared" si="9"/>
        <v>10500788.471556662</v>
      </c>
      <c r="Y40" s="100">
        <f t="shared" si="10"/>
        <v>10228940.049701951</v>
      </c>
      <c r="Z40" s="101"/>
    </row>
    <row r="41" spans="2:27" s="42" customFormat="1">
      <c r="B41" s="92">
        <v>1859</v>
      </c>
      <c r="C41" s="93" t="s">
        <v>54</v>
      </c>
      <c r="D41" s="94">
        <v>159.81481481481501</v>
      </c>
      <c r="E41" s="95">
        <v>3.14423446953567E-3</v>
      </c>
      <c r="F41" s="96">
        <v>0.94099999999999995</v>
      </c>
      <c r="G41" s="96">
        <v>0.88300000000000001</v>
      </c>
      <c r="H41" s="96">
        <v>0.80800000000000005</v>
      </c>
      <c r="I41" s="96">
        <v>0.75</v>
      </c>
      <c r="J41" s="96">
        <v>0.70299999999999996</v>
      </c>
      <c r="K41" s="96">
        <v>0.63400000000000001</v>
      </c>
      <c r="L41" s="97">
        <v>2.95872463583307E-3</v>
      </c>
      <c r="M41" s="98">
        <v>2.7763590365999999E-3</v>
      </c>
      <c r="N41" s="98">
        <v>2.54054145138482E-3</v>
      </c>
      <c r="O41" s="98">
        <v>2.3581758521517499E-3</v>
      </c>
      <c r="P41" s="98">
        <v>2.2103968320835799E-3</v>
      </c>
      <c r="Q41" s="99">
        <v>1.99344465368562E-3</v>
      </c>
      <c r="R41" s="92">
        <f t="shared" si="3"/>
        <v>1859</v>
      </c>
      <c r="S41" s="93" t="str">
        <f t="shared" si="4"/>
        <v>Berkelland</v>
      </c>
      <c r="T41" s="100">
        <f t="shared" si="5"/>
        <v>6117730.3279018374</v>
      </c>
      <c r="U41" s="100">
        <f t="shared" si="6"/>
        <v>5891826.2203709893</v>
      </c>
      <c r="V41" s="100">
        <f t="shared" si="7"/>
        <v>5570632.9234894309</v>
      </c>
      <c r="W41" s="100">
        <f t="shared" si="8"/>
        <v>5327045.9806992337</v>
      </c>
      <c r="X41" s="100">
        <f t="shared" si="9"/>
        <v>5158347.9502554415</v>
      </c>
      <c r="Y41" s="100">
        <f t="shared" si="10"/>
        <v>4806261.4758753916</v>
      </c>
    </row>
    <row r="42" spans="2:27" s="42" customFormat="1">
      <c r="B42" s="92">
        <v>1721</v>
      </c>
      <c r="C42" s="93" t="s">
        <v>55</v>
      </c>
      <c r="D42" s="94">
        <v>124.853587962963</v>
      </c>
      <c r="E42" s="95">
        <v>2.45639902266408E-3</v>
      </c>
      <c r="F42" s="96">
        <v>0.93899999999999995</v>
      </c>
      <c r="G42" s="96">
        <v>0.85599999999999998</v>
      </c>
      <c r="H42" s="96">
        <v>0.80600000000000005</v>
      </c>
      <c r="I42" s="96">
        <v>0.76500000000000001</v>
      </c>
      <c r="J42" s="96">
        <v>0.69099999999999995</v>
      </c>
      <c r="K42" s="96">
        <v>0.65400000000000003</v>
      </c>
      <c r="L42" s="97">
        <v>2.30655868228157E-3</v>
      </c>
      <c r="M42" s="98">
        <v>2.1026775634004598E-3</v>
      </c>
      <c r="N42" s="98">
        <v>1.9798576122672502E-3</v>
      </c>
      <c r="O42" s="98">
        <v>1.8791452523380201E-3</v>
      </c>
      <c r="P42" s="98">
        <v>1.6973717246608799E-3</v>
      </c>
      <c r="Q42" s="99">
        <v>1.60648496082231E-3</v>
      </c>
      <c r="R42" s="92">
        <f t="shared" si="3"/>
        <v>1721</v>
      </c>
      <c r="S42" s="93" t="str">
        <f t="shared" si="4"/>
        <v>Bernheze</v>
      </c>
      <c r="T42" s="100">
        <f t="shared" si="5"/>
        <v>4769252.2084624944</v>
      </c>
      <c r="U42" s="100">
        <f t="shared" si="6"/>
        <v>4462178.9320879849</v>
      </c>
      <c r="V42" s="100">
        <f t="shared" si="7"/>
        <v>4341224.1877436414</v>
      </c>
      <c r="W42" s="100">
        <f t="shared" si="8"/>
        <v>4244930.7393607944</v>
      </c>
      <c r="X42" s="100">
        <f t="shared" si="9"/>
        <v>3961114.0541097755</v>
      </c>
      <c r="Y42" s="100">
        <f t="shared" si="10"/>
        <v>3873288.7639985317</v>
      </c>
      <c r="Z42" s="101"/>
    </row>
    <row r="43" spans="2:27" s="42" customFormat="1">
      <c r="B43" s="92">
        <v>753</v>
      </c>
      <c r="C43" s="93" t="s">
        <v>56</v>
      </c>
      <c r="D43" s="94">
        <v>93.9409722222222</v>
      </c>
      <c r="E43" s="95">
        <v>1.8482169084578701E-3</v>
      </c>
      <c r="F43" s="96">
        <v>0.94799999999999995</v>
      </c>
      <c r="G43" s="96">
        <v>0.89500000000000002</v>
      </c>
      <c r="H43" s="96">
        <v>0.82499999999999996</v>
      </c>
      <c r="I43" s="96">
        <v>0.76300000000000001</v>
      </c>
      <c r="J43" s="96">
        <v>0.73799999999999999</v>
      </c>
      <c r="K43" s="96">
        <v>0.69099999999999995</v>
      </c>
      <c r="L43" s="97">
        <v>1.75210962921806E-3</v>
      </c>
      <c r="M43" s="98">
        <v>1.6541541330698001E-3</v>
      </c>
      <c r="N43" s="98">
        <v>1.52477894947774E-3</v>
      </c>
      <c r="O43" s="98">
        <v>1.41018950115336E-3</v>
      </c>
      <c r="P43" s="98">
        <v>1.36398407844191E-3</v>
      </c>
      <c r="Q43" s="99">
        <v>1.2771178837443901E-3</v>
      </c>
      <c r="R43" s="92">
        <f t="shared" si="3"/>
        <v>753</v>
      </c>
      <c r="S43" s="93" t="str">
        <f t="shared" si="4"/>
        <v>Best</v>
      </c>
      <c r="T43" s="100">
        <f t="shared" si="5"/>
        <v>3622822.5116522559</v>
      </c>
      <c r="U43" s="100">
        <f t="shared" si="6"/>
        <v>3510348.8292677295</v>
      </c>
      <c r="V43" s="100">
        <f t="shared" si="7"/>
        <v>3343375.4101411542</v>
      </c>
      <c r="W43" s="100">
        <f t="shared" si="8"/>
        <v>3185574.2680465099</v>
      </c>
      <c r="X43" s="100">
        <f t="shared" si="9"/>
        <v>3183095.6202464555</v>
      </c>
      <c r="Y43" s="100">
        <f t="shared" si="10"/>
        <v>3079173.7676004721</v>
      </c>
      <c r="Z43" s="101"/>
    </row>
    <row r="44" spans="2:27" s="42" customFormat="1">
      <c r="B44" s="92">
        <v>209</v>
      </c>
      <c r="C44" s="93" t="s">
        <v>57</v>
      </c>
      <c r="D44" s="94">
        <v>71.953703703703695</v>
      </c>
      <c r="E44" s="95">
        <v>1.41563418671852E-3</v>
      </c>
      <c r="F44" s="96">
        <v>0.95399999999999996</v>
      </c>
      <c r="G44" s="96">
        <v>0.88400000000000001</v>
      </c>
      <c r="H44" s="96">
        <v>0.81</v>
      </c>
      <c r="I44" s="96">
        <v>0.73</v>
      </c>
      <c r="J44" s="96">
        <v>0.65100000000000002</v>
      </c>
      <c r="K44" s="96">
        <v>0.60299999999999998</v>
      </c>
      <c r="L44" s="97">
        <v>1.35051501412947E-3</v>
      </c>
      <c r="M44" s="98">
        <v>1.25142062105918E-3</v>
      </c>
      <c r="N44" s="98">
        <v>1.1466636912420001E-3</v>
      </c>
      <c r="O44" s="98">
        <v>1.03341295630452E-3</v>
      </c>
      <c r="P44" s="98">
        <v>9.2157785555375905E-4</v>
      </c>
      <c r="Q44" s="99">
        <v>8.5362741459126998E-4</v>
      </c>
      <c r="R44" s="92">
        <f t="shared" si="3"/>
        <v>209</v>
      </c>
      <c r="S44" s="93" t="str">
        <f t="shared" si="4"/>
        <v>Beuningen</v>
      </c>
      <c r="T44" s="100">
        <f t="shared" si="5"/>
        <v>2792448.6652676724</v>
      </c>
      <c r="U44" s="100">
        <f t="shared" si="6"/>
        <v>2655691.4039831017</v>
      </c>
      <c r="V44" s="100">
        <f t="shared" si="7"/>
        <v>2514283.9165724986</v>
      </c>
      <c r="W44" s="100">
        <f t="shared" si="8"/>
        <v>2334447.7598061059</v>
      </c>
      <c r="X44" s="100">
        <f t="shared" si="9"/>
        <v>2150663.2534011821</v>
      </c>
      <c r="Y44" s="100">
        <f t="shared" si="10"/>
        <v>2058124.1369885381</v>
      </c>
      <c r="Z44" s="101"/>
    </row>
    <row r="45" spans="2:27" s="42" customFormat="1">
      <c r="B45" s="92">
        <v>375</v>
      </c>
      <c r="C45" s="93" t="s">
        <v>58</v>
      </c>
      <c r="D45" s="94">
        <v>134.09085648148101</v>
      </c>
      <c r="E45" s="95">
        <v>2.6381352284966702E-3</v>
      </c>
      <c r="F45" s="96">
        <v>0.91600000000000004</v>
      </c>
      <c r="G45" s="96">
        <v>0.878</v>
      </c>
      <c r="H45" s="96">
        <v>0.81899999999999995</v>
      </c>
      <c r="I45" s="96">
        <v>0.752</v>
      </c>
      <c r="J45" s="96">
        <v>0.70199999999999996</v>
      </c>
      <c r="K45" s="96">
        <v>0.65800000000000003</v>
      </c>
      <c r="L45" s="97">
        <v>2.4165318693029499E-3</v>
      </c>
      <c r="M45" s="98">
        <v>2.3162827306200799E-3</v>
      </c>
      <c r="N45" s="98">
        <v>2.1606327521387801E-3</v>
      </c>
      <c r="O45" s="98">
        <v>1.9838776918295001E-3</v>
      </c>
      <c r="P45" s="98">
        <v>1.8519709304046601E-3</v>
      </c>
      <c r="Q45" s="99">
        <v>1.73589298035081E-3</v>
      </c>
      <c r="R45" s="92">
        <f t="shared" si="3"/>
        <v>375</v>
      </c>
      <c r="S45" s="93" t="str">
        <f t="shared" si="4"/>
        <v>Beverwijk</v>
      </c>
      <c r="T45" s="100">
        <f t="shared" si="5"/>
        <v>4996642.8528464334</v>
      </c>
      <c r="U45" s="100">
        <f t="shared" si="6"/>
        <v>4915479.2828136999</v>
      </c>
      <c r="V45" s="100">
        <f t="shared" si="7"/>
        <v>4737608.9605123866</v>
      </c>
      <c r="W45" s="100">
        <f t="shared" si="8"/>
        <v>4481518.0661001625</v>
      </c>
      <c r="X45" s="100">
        <f t="shared" si="9"/>
        <v>4321898.3641867237</v>
      </c>
      <c r="Y45" s="100">
        <f t="shared" si="10"/>
        <v>4185295.8105845605</v>
      </c>
      <c r="Z45" s="101"/>
    </row>
    <row r="46" spans="2:27" s="42" customFormat="1">
      <c r="B46" s="92">
        <v>1728</v>
      </c>
      <c r="C46" s="93" t="s">
        <v>59</v>
      </c>
      <c r="D46" s="94">
        <v>147.61342592592601</v>
      </c>
      <c r="E46" s="95">
        <v>2.9041814583983302E-3</v>
      </c>
      <c r="F46" s="96">
        <v>0.94199999999999995</v>
      </c>
      <c r="G46" s="96">
        <v>0.89400000000000002</v>
      </c>
      <c r="H46" s="96">
        <v>0.8</v>
      </c>
      <c r="I46" s="96">
        <v>0.73599999999999999</v>
      </c>
      <c r="J46" s="96">
        <v>0.68500000000000005</v>
      </c>
      <c r="K46" s="96">
        <v>0.621</v>
      </c>
      <c r="L46" s="97">
        <v>2.7357389338112199E-3</v>
      </c>
      <c r="M46" s="98">
        <v>2.5963382238081002E-3</v>
      </c>
      <c r="N46" s="98">
        <v>2.3233451667186598E-3</v>
      </c>
      <c r="O46" s="98">
        <v>2.1374775533811699E-3</v>
      </c>
      <c r="P46" s="98">
        <v>1.9893642990028498E-3</v>
      </c>
      <c r="Q46" s="99">
        <v>1.8034966856653599E-3</v>
      </c>
      <c r="R46" s="92">
        <f t="shared" si="3"/>
        <v>1728</v>
      </c>
      <c r="S46" s="93" t="str">
        <f t="shared" si="4"/>
        <v>Bladel</v>
      </c>
      <c r="T46" s="100">
        <f t="shared" si="5"/>
        <v>5656664.6459434163</v>
      </c>
      <c r="U46" s="100">
        <f t="shared" si="6"/>
        <v>5509796.6157566262</v>
      </c>
      <c r="V46" s="100">
        <f t="shared" si="7"/>
        <v>5094387.6831051884</v>
      </c>
      <c r="W46" s="100">
        <f t="shared" si="8"/>
        <v>4828495.3809463698</v>
      </c>
      <c r="X46" s="100">
        <f t="shared" si="9"/>
        <v>4642529.841304387</v>
      </c>
      <c r="Y46" s="100">
        <f t="shared" si="10"/>
        <v>4348290.5964588597</v>
      </c>
      <c r="Z46" s="101"/>
    </row>
    <row r="47" spans="2:27" s="103" customFormat="1">
      <c r="B47" s="92">
        <v>376</v>
      </c>
      <c r="C47" s="93" t="s">
        <v>60</v>
      </c>
      <c r="D47" s="94">
        <v>2.6944444444444402</v>
      </c>
      <c r="E47" s="96">
        <v>5.3011137348486701E-5</v>
      </c>
      <c r="F47" s="96">
        <v>0.97699999999999998</v>
      </c>
      <c r="G47" s="96">
        <v>0.95399999999999996</v>
      </c>
      <c r="H47" s="96">
        <v>0.93300000000000005</v>
      </c>
      <c r="I47" s="96">
        <v>0.81</v>
      </c>
      <c r="J47" s="96">
        <v>0.78800000000000003</v>
      </c>
      <c r="K47" s="96">
        <v>0.76600000000000001</v>
      </c>
      <c r="L47" s="104">
        <v>5.1791881189471502E-5</v>
      </c>
      <c r="M47" s="105">
        <v>5.0572625030456302E-5</v>
      </c>
      <c r="N47" s="105">
        <v>4.9459391146138098E-5</v>
      </c>
      <c r="O47" s="105">
        <v>4.2939021252274297E-5</v>
      </c>
      <c r="P47" s="105">
        <v>4.1772776230607602E-5</v>
      </c>
      <c r="Q47" s="96">
        <v>4.0606531208940798E-5</v>
      </c>
      <c r="R47" s="106">
        <f t="shared" si="3"/>
        <v>376</v>
      </c>
      <c r="S47" s="107" t="str">
        <f t="shared" si="4"/>
        <v>Blaricum</v>
      </c>
      <c r="T47" s="100">
        <f t="shared" si="5"/>
        <v>107089.64208921907</v>
      </c>
      <c r="U47" s="100">
        <f t="shared" si="6"/>
        <v>107322.25704940825</v>
      </c>
      <c r="V47" s="100">
        <f t="shared" si="7"/>
        <v>108449.36717888847</v>
      </c>
      <c r="W47" s="100">
        <f t="shared" si="8"/>
        <v>96997.914879151838</v>
      </c>
      <c r="X47" s="100">
        <f t="shared" si="9"/>
        <v>97484.085897154524</v>
      </c>
      <c r="Y47" s="100">
        <f t="shared" si="10"/>
        <v>97903.699637523474</v>
      </c>
      <c r="Z47" s="108"/>
      <c r="AA47" s="42"/>
    </row>
    <row r="48" spans="2:27" s="42" customFormat="1">
      <c r="B48" s="92">
        <v>377</v>
      </c>
      <c r="C48" s="93" t="s">
        <v>61</v>
      </c>
      <c r="D48" s="94">
        <v>25.497685185185201</v>
      </c>
      <c r="E48" s="95">
        <v>5.0164748959929701E-4</v>
      </c>
      <c r="F48" s="96">
        <v>0.872</v>
      </c>
      <c r="G48" s="96">
        <v>0.84899999999999998</v>
      </c>
      <c r="H48" s="96">
        <v>0.82599999999999996</v>
      </c>
      <c r="I48" s="96">
        <v>0.73699999999999999</v>
      </c>
      <c r="J48" s="96">
        <v>0.68700000000000006</v>
      </c>
      <c r="K48" s="96">
        <v>0.58799999999999997</v>
      </c>
      <c r="L48" s="97">
        <v>4.3743661093058702E-4</v>
      </c>
      <c r="M48" s="98">
        <v>4.25898718669803E-4</v>
      </c>
      <c r="N48" s="98">
        <v>4.1436082640901903E-4</v>
      </c>
      <c r="O48" s="98">
        <v>3.69714199834682E-4</v>
      </c>
      <c r="P48" s="98">
        <v>3.44631825354717E-4</v>
      </c>
      <c r="Q48" s="99">
        <v>2.9496872388438603E-4</v>
      </c>
      <c r="R48" s="92">
        <f t="shared" si="3"/>
        <v>377</v>
      </c>
      <c r="S48" s="93" t="str">
        <f t="shared" si="4"/>
        <v>Bloemendaal</v>
      </c>
      <c r="T48" s="100">
        <f t="shared" si="5"/>
        <v>904484.04316312796</v>
      </c>
      <c r="U48" s="100">
        <f t="shared" si="6"/>
        <v>903817.26743603428</v>
      </c>
      <c r="V48" s="100">
        <f t="shared" si="7"/>
        <v>908566.97517773951</v>
      </c>
      <c r="W48" s="100">
        <f t="shared" si="8"/>
        <v>835172.89028284</v>
      </c>
      <c r="X48" s="100">
        <f t="shared" si="9"/>
        <v>804258.69423435535</v>
      </c>
      <c r="Y48" s="100">
        <f t="shared" si="10"/>
        <v>711179.42079430853</v>
      </c>
      <c r="Z48" s="101"/>
    </row>
    <row r="49" spans="2:26" s="42" customFormat="1">
      <c r="B49" s="92">
        <v>1901</v>
      </c>
      <c r="C49" s="93" t="s">
        <v>62</v>
      </c>
      <c r="D49" s="94">
        <v>30.1527777777778</v>
      </c>
      <c r="E49" s="95">
        <v>5.9323288238950897E-4</v>
      </c>
      <c r="F49" s="96">
        <v>0.90900000000000003</v>
      </c>
      <c r="G49" s="96">
        <v>0.86299999999999999</v>
      </c>
      <c r="H49" s="96">
        <v>0.80300000000000005</v>
      </c>
      <c r="I49" s="96">
        <v>0.78100000000000003</v>
      </c>
      <c r="J49" s="96">
        <v>0.73099999999999998</v>
      </c>
      <c r="K49" s="96">
        <v>0.68799999999999994</v>
      </c>
      <c r="L49" s="97">
        <v>5.3924869009206301E-4</v>
      </c>
      <c r="M49" s="98">
        <v>5.1195997750214605E-4</v>
      </c>
      <c r="N49" s="98">
        <v>4.7636600455877598E-4</v>
      </c>
      <c r="O49" s="98">
        <v>4.6331488114620601E-4</v>
      </c>
      <c r="P49" s="98">
        <v>4.3365323702673102E-4</v>
      </c>
      <c r="Q49" s="99">
        <v>4.0814422308398199E-4</v>
      </c>
      <c r="R49" s="92">
        <f t="shared" si="3"/>
        <v>1901</v>
      </c>
      <c r="S49" s="93" t="str">
        <f t="shared" si="4"/>
        <v>Bodegraven-Reeuwijk</v>
      </c>
      <c r="T49" s="100">
        <f t="shared" si="5"/>
        <v>1115000.0326842447</v>
      </c>
      <c r="U49" s="100">
        <f t="shared" si="6"/>
        <v>1086451.4205344352</v>
      </c>
      <c r="V49" s="100">
        <f t="shared" si="7"/>
        <v>1044525.428695428</v>
      </c>
      <c r="W49" s="100">
        <f t="shared" si="8"/>
        <v>1046613.9211611334</v>
      </c>
      <c r="X49" s="100">
        <f t="shared" si="9"/>
        <v>1012005.7420774894</v>
      </c>
      <c r="Y49" s="100">
        <f t="shared" si="10"/>
        <v>984049.32004648459</v>
      </c>
      <c r="Z49" s="101"/>
    </row>
    <row r="50" spans="2:26" s="42" customFormat="1">
      <c r="B50" s="92">
        <v>755</v>
      </c>
      <c r="C50" s="93" t="s">
        <v>63</v>
      </c>
      <c r="D50" s="94">
        <v>33.581018518518498</v>
      </c>
      <c r="E50" s="95">
        <v>6.6068090164475698E-4</v>
      </c>
      <c r="F50" s="96">
        <v>0.91700000000000004</v>
      </c>
      <c r="G50" s="96">
        <v>0.84899999999999998</v>
      </c>
      <c r="H50" s="96">
        <v>0.78900000000000003</v>
      </c>
      <c r="I50" s="96">
        <v>0.751</v>
      </c>
      <c r="J50" s="96">
        <v>0.69299999999999995</v>
      </c>
      <c r="K50" s="96">
        <v>0.61499999999999999</v>
      </c>
      <c r="L50" s="97">
        <v>6.0584438680824203E-4</v>
      </c>
      <c r="M50" s="98">
        <v>5.6091808549639901E-4</v>
      </c>
      <c r="N50" s="98">
        <v>5.2127723139771295E-4</v>
      </c>
      <c r="O50" s="98">
        <v>4.9617135713521301E-4</v>
      </c>
      <c r="P50" s="98">
        <v>4.5785186483981701E-4</v>
      </c>
      <c r="Q50" s="99">
        <v>4.0631875451152598E-4</v>
      </c>
      <c r="R50" s="92">
        <f t="shared" si="3"/>
        <v>755</v>
      </c>
      <c r="S50" s="93" t="str">
        <f t="shared" si="4"/>
        <v>Boekel</v>
      </c>
      <c r="T50" s="100">
        <f t="shared" si="5"/>
        <v>1252699.4010452372</v>
      </c>
      <c r="U50" s="100">
        <f t="shared" si="6"/>
        <v>1190347.4442754933</v>
      </c>
      <c r="V50" s="100">
        <f t="shared" si="7"/>
        <v>1143002.0580481638</v>
      </c>
      <c r="W50" s="100">
        <f t="shared" si="8"/>
        <v>1120835.6795586143</v>
      </c>
      <c r="X50" s="100">
        <f t="shared" si="9"/>
        <v>1068477.4761873158</v>
      </c>
      <c r="Y50" s="100">
        <f t="shared" si="10"/>
        <v>979648.05449893349</v>
      </c>
      <c r="Z50" s="101"/>
    </row>
    <row r="51" spans="2:26" s="42" customFormat="1">
      <c r="B51" s="92">
        <v>1681</v>
      </c>
      <c r="C51" s="93" t="s">
        <v>64</v>
      </c>
      <c r="D51" s="94">
        <v>133.17592592592601</v>
      </c>
      <c r="E51" s="95">
        <v>2.6201346683274399E-3</v>
      </c>
      <c r="F51" s="96">
        <v>0.91600000000000004</v>
      </c>
      <c r="G51" s="96">
        <v>0.84199999999999997</v>
      </c>
      <c r="H51" s="96">
        <v>0.79400000000000004</v>
      </c>
      <c r="I51" s="96">
        <v>0.72499999999999998</v>
      </c>
      <c r="J51" s="96">
        <v>0.67600000000000005</v>
      </c>
      <c r="K51" s="96">
        <v>0.629</v>
      </c>
      <c r="L51" s="97">
        <v>2.40004335618793E-3</v>
      </c>
      <c r="M51" s="98">
        <v>2.2061533907316998E-3</v>
      </c>
      <c r="N51" s="98">
        <v>2.08038692665199E-3</v>
      </c>
      <c r="O51" s="98">
        <v>1.8995976345373899E-3</v>
      </c>
      <c r="P51" s="98">
        <v>1.77121103578935E-3</v>
      </c>
      <c r="Q51" s="99">
        <v>1.6480647063779599E-3</v>
      </c>
      <c r="R51" s="92">
        <f t="shared" si="3"/>
        <v>1681</v>
      </c>
      <c r="S51" s="93" t="str">
        <f t="shared" si="4"/>
        <v>Borger-Odoorn</v>
      </c>
      <c r="T51" s="100">
        <f t="shared" si="5"/>
        <v>4962549.6913794614</v>
      </c>
      <c r="U51" s="100">
        <f t="shared" si="6"/>
        <v>4681769.2605029242</v>
      </c>
      <c r="V51" s="100">
        <f t="shared" si="7"/>
        <v>4561654.3280124394</v>
      </c>
      <c r="W51" s="100">
        <f t="shared" si="8"/>
        <v>4291132.0352868224</v>
      </c>
      <c r="X51" s="100">
        <f t="shared" si="9"/>
        <v>4133431.0126211485</v>
      </c>
      <c r="Y51" s="100">
        <f t="shared" si="10"/>
        <v>3973538.9158506724</v>
      </c>
      <c r="Z51" s="101"/>
    </row>
    <row r="52" spans="2:26" s="42" customFormat="1">
      <c r="B52" s="92">
        <v>147</v>
      </c>
      <c r="C52" s="93" t="s">
        <v>65</v>
      </c>
      <c r="D52" s="94">
        <v>78.303240740740804</v>
      </c>
      <c r="E52" s="95">
        <v>1.54055648031552E-3</v>
      </c>
      <c r="F52" s="96">
        <v>0.90900000000000003</v>
      </c>
      <c r="G52" s="96">
        <v>0.78700000000000003</v>
      </c>
      <c r="H52" s="96">
        <v>0.71599999999999997</v>
      </c>
      <c r="I52" s="96">
        <v>0.66400000000000003</v>
      </c>
      <c r="J52" s="96">
        <v>0.56999999999999995</v>
      </c>
      <c r="K52" s="96">
        <v>0.53</v>
      </c>
      <c r="L52" s="97">
        <v>1.4003658406068001E-3</v>
      </c>
      <c r="M52" s="98">
        <v>1.21241795000831E-3</v>
      </c>
      <c r="N52" s="98">
        <v>1.1030384399059101E-3</v>
      </c>
      <c r="O52" s="98">
        <v>1.0229295029295E-3</v>
      </c>
      <c r="P52" s="98">
        <v>8.7811719377984502E-4</v>
      </c>
      <c r="Q52" s="99">
        <v>8.1649493456722403E-4</v>
      </c>
      <c r="R52" s="92">
        <f t="shared" si="3"/>
        <v>147</v>
      </c>
      <c r="S52" s="93" t="str">
        <f t="shared" si="4"/>
        <v>Borne</v>
      </c>
      <c r="T52" s="100">
        <f t="shared" si="5"/>
        <v>2895524.8046683455</v>
      </c>
      <c r="U52" s="100">
        <f t="shared" si="6"/>
        <v>2572922.2243011268</v>
      </c>
      <c r="V52" s="100">
        <f t="shared" si="7"/>
        <v>2418627.0394702349</v>
      </c>
      <c r="W52" s="100">
        <f t="shared" si="8"/>
        <v>2310765.9643563344</v>
      </c>
      <c r="X52" s="100">
        <f t="shared" si="9"/>
        <v>2049240.1911147186</v>
      </c>
      <c r="Y52" s="100">
        <f t="shared" si="10"/>
        <v>1968596.4905031845</v>
      </c>
      <c r="Z52" s="101"/>
    </row>
    <row r="53" spans="2:26" s="42" customFormat="1">
      <c r="B53" s="92">
        <v>654</v>
      </c>
      <c r="C53" s="93" t="s">
        <v>66</v>
      </c>
      <c r="D53" s="94">
        <v>46.148148148148103</v>
      </c>
      <c r="E53" s="95">
        <v>9.07929582628377E-4</v>
      </c>
      <c r="F53" s="96">
        <v>0.97399999999999998</v>
      </c>
      <c r="G53" s="96">
        <v>0.92800000000000005</v>
      </c>
      <c r="H53" s="96">
        <v>0.80900000000000005</v>
      </c>
      <c r="I53" s="96">
        <v>0.76</v>
      </c>
      <c r="J53" s="96">
        <v>0.68600000000000005</v>
      </c>
      <c r="K53" s="96">
        <v>0.61799999999999999</v>
      </c>
      <c r="L53" s="97">
        <v>8.8432341348003895E-4</v>
      </c>
      <c r="M53" s="98">
        <v>8.4255865267913402E-4</v>
      </c>
      <c r="N53" s="98">
        <v>7.3451503234635697E-4</v>
      </c>
      <c r="O53" s="98">
        <v>6.9002648279756695E-4</v>
      </c>
      <c r="P53" s="98">
        <v>6.2283969368306697E-4</v>
      </c>
      <c r="Q53" s="99">
        <v>5.6110048206433705E-4</v>
      </c>
      <c r="R53" s="92">
        <f t="shared" si="3"/>
        <v>654</v>
      </c>
      <c r="S53" s="93" t="str">
        <f t="shared" si="4"/>
        <v>Borsele</v>
      </c>
      <c r="T53" s="100">
        <f t="shared" si="5"/>
        <v>1828508.1689588311</v>
      </c>
      <c r="U53" s="100">
        <f t="shared" si="6"/>
        <v>1788028.5282319509</v>
      </c>
      <c r="V53" s="100">
        <f t="shared" si="7"/>
        <v>1610567.5503763868</v>
      </c>
      <c r="W53" s="100">
        <f t="shared" si="8"/>
        <v>1558748.3852863526</v>
      </c>
      <c r="X53" s="100">
        <f t="shared" si="9"/>
        <v>1453505.4568546773</v>
      </c>
      <c r="Y53" s="100">
        <f t="shared" si="10"/>
        <v>1352831.9565105105</v>
      </c>
      <c r="Z53" s="101"/>
    </row>
    <row r="54" spans="2:26" s="42" customFormat="1">
      <c r="B54" s="92">
        <v>757</v>
      </c>
      <c r="C54" s="93" t="s">
        <v>67</v>
      </c>
      <c r="D54" s="94">
        <v>225.87268518518499</v>
      </c>
      <c r="E54" s="95">
        <v>4.4438726366437201E-3</v>
      </c>
      <c r="F54" s="96">
        <v>0.92500000000000004</v>
      </c>
      <c r="G54" s="96">
        <v>0.84899999999999998</v>
      </c>
      <c r="H54" s="96">
        <v>0.80200000000000005</v>
      </c>
      <c r="I54" s="96">
        <v>0.76</v>
      </c>
      <c r="J54" s="96">
        <v>0.70399999999999996</v>
      </c>
      <c r="K54" s="96">
        <v>0.65400000000000003</v>
      </c>
      <c r="L54" s="97">
        <v>4.1105821888954399E-3</v>
      </c>
      <c r="M54" s="98">
        <v>3.7728478685105202E-3</v>
      </c>
      <c r="N54" s="98">
        <v>3.5639858545882599E-3</v>
      </c>
      <c r="O54" s="98">
        <v>3.3773432038492301E-3</v>
      </c>
      <c r="P54" s="98">
        <v>3.1284863361971801E-3</v>
      </c>
      <c r="Q54" s="99">
        <v>2.9062927043649899E-3</v>
      </c>
      <c r="R54" s="92">
        <f t="shared" si="3"/>
        <v>757</v>
      </c>
      <c r="S54" s="93" t="str">
        <f t="shared" si="4"/>
        <v>Boxtel</v>
      </c>
      <c r="T54" s="100">
        <f t="shared" si="5"/>
        <v>8499416.6127454247</v>
      </c>
      <c r="U54" s="100">
        <f t="shared" si="6"/>
        <v>8006516.3417708529</v>
      </c>
      <c r="V54" s="100">
        <f t="shared" si="7"/>
        <v>7814734.5045671174</v>
      </c>
      <c r="W54" s="100">
        <f t="shared" si="8"/>
        <v>7629313.3623137316</v>
      </c>
      <c r="X54" s="100">
        <f t="shared" si="9"/>
        <v>7300870.5249151727</v>
      </c>
      <c r="Y54" s="100">
        <f t="shared" si="10"/>
        <v>7007168.5395335145</v>
      </c>
    </row>
    <row r="55" spans="2:26" s="42" customFormat="1">
      <c r="B55" s="92">
        <v>758</v>
      </c>
      <c r="C55" s="93" t="s">
        <v>68</v>
      </c>
      <c r="D55" s="94">
        <v>633.96296296296396</v>
      </c>
      <c r="E55" s="95">
        <v>1.24727372920144E-2</v>
      </c>
      <c r="F55" s="96">
        <v>0.93300000000000005</v>
      </c>
      <c r="G55" s="96">
        <v>0.87</v>
      </c>
      <c r="H55" s="96">
        <v>0.80600000000000005</v>
      </c>
      <c r="I55" s="96">
        <v>0.74199999999999999</v>
      </c>
      <c r="J55" s="96">
        <v>0.67500000000000004</v>
      </c>
      <c r="K55" s="96">
        <v>0.61599999999999999</v>
      </c>
      <c r="L55" s="97">
        <v>1.1637063893449401E-2</v>
      </c>
      <c r="M55" s="98">
        <v>1.08512814440525E-2</v>
      </c>
      <c r="N55" s="98">
        <v>1.0053026257363601E-2</v>
      </c>
      <c r="O55" s="98">
        <v>9.2547710706746902E-3</v>
      </c>
      <c r="P55" s="98">
        <v>8.4190976721097294E-3</v>
      </c>
      <c r="Q55" s="99">
        <v>7.6832061718808799E-3</v>
      </c>
      <c r="R55" s="92">
        <f t="shared" si="3"/>
        <v>758</v>
      </c>
      <c r="S55" s="93" t="str">
        <f t="shared" si="4"/>
        <v>Breda</v>
      </c>
      <c r="T55" s="100">
        <f t="shared" si="5"/>
        <v>24061860.251027256</v>
      </c>
      <c r="U55" s="100">
        <f t="shared" si="6"/>
        <v>23027952.686907794</v>
      </c>
      <c r="V55" s="100">
        <f t="shared" si="7"/>
        <v>22043221.93579936</v>
      </c>
      <c r="W55" s="100">
        <f t="shared" si="8"/>
        <v>20906240.299825035</v>
      </c>
      <c r="X55" s="100">
        <f t="shared" si="9"/>
        <v>19647438.228994641</v>
      </c>
      <c r="Y55" s="100">
        <f t="shared" si="10"/>
        <v>18524466.062724628</v>
      </c>
      <c r="Z55" s="101"/>
    </row>
    <row r="56" spans="2:26" s="42" customFormat="1">
      <c r="B56" s="92">
        <v>1876</v>
      </c>
      <c r="C56" s="93" t="s">
        <v>69</v>
      </c>
      <c r="D56" s="94">
        <v>115.902777777778</v>
      </c>
      <c r="E56" s="95">
        <v>2.28029866584083E-3</v>
      </c>
      <c r="F56" s="96">
        <v>0.94199999999999995</v>
      </c>
      <c r="G56" s="96">
        <v>0.90100000000000002</v>
      </c>
      <c r="H56" s="96">
        <v>0.82199999999999995</v>
      </c>
      <c r="I56" s="96">
        <v>0.78200000000000003</v>
      </c>
      <c r="J56" s="96">
        <v>0.72599999999999998</v>
      </c>
      <c r="K56" s="96">
        <v>0.68600000000000005</v>
      </c>
      <c r="L56" s="97">
        <v>2.14804134322207E-3</v>
      </c>
      <c r="M56" s="98">
        <v>2.0545490979225899E-3</v>
      </c>
      <c r="N56" s="98">
        <v>1.8744055033211699E-3</v>
      </c>
      <c r="O56" s="98">
        <v>1.78319355668753E-3</v>
      </c>
      <c r="P56" s="98">
        <v>1.65549683140045E-3</v>
      </c>
      <c r="Q56" s="99">
        <v>1.5642848847668099E-3</v>
      </c>
      <c r="R56" s="92">
        <f t="shared" si="3"/>
        <v>1876</v>
      </c>
      <c r="S56" s="93" t="str">
        <f t="shared" si="4"/>
        <v>Bronckhorst</v>
      </c>
      <c r="T56" s="100">
        <f t="shared" si="5"/>
        <v>4441487.2245509215</v>
      </c>
      <c r="U56" s="100">
        <f t="shared" si="6"/>
        <v>4360043.5270086778</v>
      </c>
      <c r="V56" s="100">
        <f t="shared" si="7"/>
        <v>4109999.8597067082</v>
      </c>
      <c r="W56" s="100">
        <f t="shared" si="8"/>
        <v>4028178.8401375776</v>
      </c>
      <c r="X56" s="100">
        <f t="shared" si="9"/>
        <v>3863391.6602473613</v>
      </c>
      <c r="Y56" s="100">
        <f t="shared" si="10"/>
        <v>3771542.9746436253</v>
      </c>
      <c r="Z56" s="101"/>
    </row>
    <row r="57" spans="2:26" s="42" customFormat="1">
      <c r="B57" s="92">
        <v>213</v>
      </c>
      <c r="C57" s="93" t="s">
        <v>70</v>
      </c>
      <c r="D57" s="94">
        <v>56.9236111111111</v>
      </c>
      <c r="E57" s="95">
        <v>1.11992858980811E-3</v>
      </c>
      <c r="F57" s="96">
        <v>0.94299999999999995</v>
      </c>
      <c r="G57" s="96">
        <v>0.85399999999999998</v>
      </c>
      <c r="H57" s="96">
        <v>0.81899999999999995</v>
      </c>
      <c r="I57" s="96">
        <v>0.754</v>
      </c>
      <c r="J57" s="96">
        <v>0.71899999999999997</v>
      </c>
      <c r="K57" s="96">
        <v>0.69299999999999995</v>
      </c>
      <c r="L57" s="97">
        <v>1.0560926601890499E-3</v>
      </c>
      <c r="M57" s="98">
        <v>9.56419015696124E-4</v>
      </c>
      <c r="N57" s="98">
        <v>9.1722151505283997E-4</v>
      </c>
      <c r="O57" s="98">
        <v>8.4442615671531304E-4</v>
      </c>
      <c r="P57" s="98">
        <v>8.0522865607202902E-4</v>
      </c>
      <c r="Q57" s="99">
        <v>7.7611051273701896E-4</v>
      </c>
      <c r="R57" s="92">
        <f t="shared" si="3"/>
        <v>213</v>
      </c>
      <c r="S57" s="93" t="str">
        <f t="shared" si="4"/>
        <v>Brummen</v>
      </c>
      <c r="T57" s="100">
        <f t="shared" si="5"/>
        <v>2183674.0121285152</v>
      </c>
      <c r="U57" s="100">
        <f t="shared" si="6"/>
        <v>2029656.3088759109</v>
      </c>
      <c r="V57" s="100">
        <f t="shared" si="7"/>
        <v>2011187.1692158673</v>
      </c>
      <c r="W57" s="100">
        <f t="shared" si="8"/>
        <v>1907532.4514170887</v>
      </c>
      <c r="X57" s="100">
        <f t="shared" si="9"/>
        <v>1879142.0288187584</v>
      </c>
      <c r="Y57" s="100">
        <f t="shared" si="10"/>
        <v>1871228.3039778383</v>
      </c>
      <c r="Z57" s="101"/>
    </row>
    <row r="58" spans="2:26" s="42" customFormat="1">
      <c r="B58" s="92">
        <v>899</v>
      </c>
      <c r="C58" s="93" t="s">
        <v>71</v>
      </c>
      <c r="D58" s="94">
        <v>273.19675925925901</v>
      </c>
      <c r="E58" s="95">
        <v>5.3749376640942897E-3</v>
      </c>
      <c r="F58" s="96">
        <v>0.90800000000000003</v>
      </c>
      <c r="G58" s="96">
        <v>0.84899999999999998</v>
      </c>
      <c r="H58" s="96">
        <v>0.76600000000000001</v>
      </c>
      <c r="I58" s="96">
        <v>0.69699999999999995</v>
      </c>
      <c r="J58" s="96">
        <v>0.64100000000000001</v>
      </c>
      <c r="K58" s="96">
        <v>0.56799999999999995</v>
      </c>
      <c r="L58" s="97">
        <v>4.8804433989976101E-3</v>
      </c>
      <c r="M58" s="98">
        <v>4.5633220768160499E-3</v>
      </c>
      <c r="N58" s="98">
        <v>4.1172022506962202E-3</v>
      </c>
      <c r="O58" s="98">
        <v>3.7463315518737202E-3</v>
      </c>
      <c r="P58" s="98">
        <v>3.4453350426844401E-3</v>
      </c>
      <c r="Q58" s="99">
        <v>3.0529645932055598E-3</v>
      </c>
      <c r="R58" s="92">
        <f t="shared" si="3"/>
        <v>899</v>
      </c>
      <c r="S58" s="93" t="str">
        <f t="shared" si="4"/>
        <v>Brunssum</v>
      </c>
      <c r="T58" s="100">
        <f t="shared" si="5"/>
        <v>10091252.235525895</v>
      </c>
      <c r="U58" s="100">
        <f t="shared" si="6"/>
        <v>9684014.3186625633</v>
      </c>
      <c r="V58" s="100">
        <f t="shared" si="7"/>
        <v>9027769.4142291266</v>
      </c>
      <c r="W58" s="100">
        <f t="shared" si="8"/>
        <v>8462846.5759098064</v>
      </c>
      <c r="X58" s="100">
        <f t="shared" si="9"/>
        <v>8040292.4476786973</v>
      </c>
      <c r="Y58" s="100">
        <f t="shared" si="10"/>
        <v>7360799.3502133898</v>
      </c>
      <c r="Z58" s="101"/>
    </row>
    <row r="59" spans="2:26" s="42" customFormat="1">
      <c r="B59" s="92">
        <v>312</v>
      </c>
      <c r="C59" s="93" t="s">
        <v>72</v>
      </c>
      <c r="D59" s="94">
        <v>14.703703703703701</v>
      </c>
      <c r="E59" s="95">
        <v>2.8928414470583098E-4</v>
      </c>
      <c r="F59" s="96">
        <v>0.97399999999999998</v>
      </c>
      <c r="G59" s="96">
        <v>0.91300000000000003</v>
      </c>
      <c r="H59" s="96">
        <v>0.89</v>
      </c>
      <c r="I59" s="96">
        <v>0.748</v>
      </c>
      <c r="J59" s="96">
        <v>0.67500000000000004</v>
      </c>
      <c r="K59" s="96">
        <v>0.65600000000000003</v>
      </c>
      <c r="L59" s="97">
        <v>2.8176275694348003E-4</v>
      </c>
      <c r="M59" s="98">
        <v>2.64116424116424E-4</v>
      </c>
      <c r="N59" s="98">
        <v>2.5746288878818999E-4</v>
      </c>
      <c r="O59" s="98">
        <v>2.16384540239962E-4</v>
      </c>
      <c r="P59" s="98">
        <v>1.9526679767643601E-4</v>
      </c>
      <c r="Q59" s="99">
        <v>1.8977039892702501E-4</v>
      </c>
      <c r="R59" s="92">
        <f t="shared" si="3"/>
        <v>312</v>
      </c>
      <c r="S59" s="93" t="str">
        <f t="shared" si="4"/>
        <v>Bunnik</v>
      </c>
      <c r="T59" s="100">
        <f t="shared" si="5"/>
        <v>582598.50969234121</v>
      </c>
      <c r="U59" s="100">
        <f t="shared" si="6"/>
        <v>560492.37592319679</v>
      </c>
      <c r="V59" s="100">
        <f t="shared" si="7"/>
        <v>564537.62802350894</v>
      </c>
      <c r="W59" s="100">
        <f t="shared" si="8"/>
        <v>488805.95326211699</v>
      </c>
      <c r="X59" s="100">
        <f t="shared" si="9"/>
        <v>455689.25494601013</v>
      </c>
      <c r="Y59" s="100">
        <f t="shared" si="10"/>
        <v>457542.75441665074</v>
      </c>
    </row>
    <row r="60" spans="2:26" s="42" customFormat="1">
      <c r="B60" s="92">
        <v>313</v>
      </c>
      <c r="C60" s="93" t="s">
        <v>73</v>
      </c>
      <c r="D60" s="94">
        <v>29.4166666666667</v>
      </c>
      <c r="E60" s="95">
        <v>5.7875045826853103E-4</v>
      </c>
      <c r="F60" s="96">
        <v>0.88800000000000001</v>
      </c>
      <c r="G60" s="96">
        <v>0.84199999999999997</v>
      </c>
      <c r="H60" s="96">
        <v>0.75900000000000001</v>
      </c>
      <c r="I60" s="96">
        <v>0.72099999999999997</v>
      </c>
      <c r="J60" s="96">
        <v>0.7</v>
      </c>
      <c r="K60" s="96">
        <v>0.60199999999999998</v>
      </c>
      <c r="L60" s="97">
        <v>5.13930406942455E-4</v>
      </c>
      <c r="M60" s="98">
        <v>4.8730788586210299E-4</v>
      </c>
      <c r="N60" s="98">
        <v>4.3927159782581498E-4</v>
      </c>
      <c r="O60" s="98">
        <v>4.1727908041161102E-4</v>
      </c>
      <c r="P60" s="98">
        <v>4.05125320787971E-4</v>
      </c>
      <c r="Q60" s="99">
        <v>3.48407775877655E-4</v>
      </c>
      <c r="R60" s="92">
        <f t="shared" si="3"/>
        <v>313</v>
      </c>
      <c r="S60" s="93" t="str">
        <f t="shared" si="4"/>
        <v>Bunschoten</v>
      </c>
      <c r="T60" s="100">
        <f t="shared" si="5"/>
        <v>1062649.6291357402</v>
      </c>
      <c r="U60" s="100">
        <f t="shared" si="6"/>
        <v>1034136.1983326029</v>
      </c>
      <c r="V60" s="100">
        <f t="shared" si="7"/>
        <v>963188.70289183839</v>
      </c>
      <c r="W60" s="100">
        <f t="shared" si="8"/>
        <v>942620.47764939233</v>
      </c>
      <c r="X60" s="100">
        <f t="shared" si="9"/>
        <v>945430.85555969039</v>
      </c>
      <c r="Y60" s="100">
        <f t="shared" si="10"/>
        <v>840022.7555855118</v>
      </c>
      <c r="Z60" s="101"/>
    </row>
    <row r="61" spans="2:26" s="42" customFormat="1">
      <c r="B61" s="92">
        <v>214</v>
      </c>
      <c r="C61" s="93" t="s">
        <v>74</v>
      </c>
      <c r="D61" s="94">
        <v>50.0798611111111</v>
      </c>
      <c r="E61" s="95">
        <v>9.8528303347580502E-4</v>
      </c>
      <c r="F61" s="96">
        <v>0.93500000000000005</v>
      </c>
      <c r="G61" s="96">
        <v>0.85799999999999998</v>
      </c>
      <c r="H61" s="96">
        <v>0.81899999999999995</v>
      </c>
      <c r="I61" s="96">
        <v>0.753</v>
      </c>
      <c r="J61" s="96">
        <v>0.72099999999999997</v>
      </c>
      <c r="K61" s="96">
        <v>0.625</v>
      </c>
      <c r="L61" s="97">
        <v>9.2123963629987696E-4</v>
      </c>
      <c r="M61" s="98">
        <v>8.4537284272224002E-4</v>
      </c>
      <c r="N61" s="98">
        <v>8.0694680441668399E-4</v>
      </c>
      <c r="O61" s="98">
        <v>7.4191812420728101E-4</v>
      </c>
      <c r="P61" s="98">
        <v>7.1038906713605503E-4</v>
      </c>
      <c r="Q61" s="99">
        <v>6.1580189592237797E-4</v>
      </c>
      <c r="R61" s="92">
        <f t="shared" si="3"/>
        <v>214</v>
      </c>
      <c r="S61" s="93" t="str">
        <f t="shared" si="4"/>
        <v>Buren</v>
      </c>
      <c r="T61" s="100">
        <f t="shared" si="5"/>
        <v>1904839.5359273273</v>
      </c>
      <c r="U61" s="100">
        <f t="shared" si="6"/>
        <v>1794000.6371942644</v>
      </c>
      <c r="V61" s="100">
        <f t="shared" si="7"/>
        <v>1769388.3458338701</v>
      </c>
      <c r="W61" s="100">
        <f t="shared" si="8"/>
        <v>1675969.9909402614</v>
      </c>
      <c r="X61" s="100">
        <f t="shared" si="9"/>
        <v>1657817.2458250176</v>
      </c>
      <c r="Y61" s="100">
        <f t="shared" si="10"/>
        <v>1484718.8878159437</v>
      </c>
      <c r="Z61" s="101"/>
    </row>
    <row r="62" spans="2:26" s="42" customFormat="1">
      <c r="B62" s="92">
        <v>502</v>
      </c>
      <c r="C62" s="93" t="s">
        <v>75</v>
      </c>
      <c r="D62" s="94">
        <v>164.43634259259301</v>
      </c>
      <c r="E62" s="95">
        <v>3.2351595002197398E-3</v>
      </c>
      <c r="F62" s="96">
        <v>0.95199999999999996</v>
      </c>
      <c r="G62" s="96">
        <v>0.89600000000000002</v>
      </c>
      <c r="H62" s="96">
        <v>0.81699999999999995</v>
      </c>
      <c r="I62" s="96">
        <v>0.73799999999999999</v>
      </c>
      <c r="J62" s="96">
        <v>0.69199999999999995</v>
      </c>
      <c r="K62" s="96">
        <v>0.59499999999999997</v>
      </c>
      <c r="L62" s="97">
        <v>3.0798718442091901E-3</v>
      </c>
      <c r="M62" s="98">
        <v>2.89870291219689E-3</v>
      </c>
      <c r="N62" s="98">
        <v>2.6431253116795299E-3</v>
      </c>
      <c r="O62" s="98">
        <v>2.3875477111621698E-3</v>
      </c>
      <c r="P62" s="98">
        <v>2.23873037415206E-3</v>
      </c>
      <c r="Q62" s="99">
        <v>1.9249199026307401E-3</v>
      </c>
      <c r="R62" s="92">
        <f t="shared" si="3"/>
        <v>502</v>
      </c>
      <c r="S62" s="93" t="str">
        <f t="shared" si="4"/>
        <v>Capelle aan den IJssel</v>
      </c>
      <c r="T62" s="100">
        <f t="shared" si="5"/>
        <v>6368225.4033296835</v>
      </c>
      <c r="U62" s="100">
        <f t="shared" si="6"/>
        <v>6151457.2135678595</v>
      </c>
      <c r="V62" s="100">
        <f t="shared" si="7"/>
        <v>5795568.0566142444</v>
      </c>
      <c r="W62" s="100">
        <f t="shared" si="8"/>
        <v>5393396.0976103004</v>
      </c>
      <c r="X62" s="100">
        <f t="shared" si="9"/>
        <v>5224469.2306205835</v>
      </c>
      <c r="Y62" s="100">
        <f t="shared" si="10"/>
        <v>4641046.0180345634</v>
      </c>
      <c r="Z62" s="101"/>
    </row>
    <row r="63" spans="2:26" s="42" customFormat="1">
      <c r="B63" s="92">
        <v>383</v>
      </c>
      <c r="C63" s="93" t="s">
        <v>76</v>
      </c>
      <c r="D63" s="94">
        <v>19.321759259259299</v>
      </c>
      <c r="E63" s="95">
        <v>3.80140862068573E-4</v>
      </c>
      <c r="F63" s="96">
        <v>0.97499999999999998</v>
      </c>
      <c r="G63" s="96">
        <v>0.85299999999999998</v>
      </c>
      <c r="H63" s="96">
        <v>0.83199999999999996</v>
      </c>
      <c r="I63" s="96">
        <v>0.73499999999999999</v>
      </c>
      <c r="J63" s="96">
        <v>0.71799999999999997</v>
      </c>
      <c r="K63" s="96">
        <v>0.70099999999999996</v>
      </c>
      <c r="L63" s="97">
        <v>3.7063734051685798E-4</v>
      </c>
      <c r="M63" s="98">
        <v>3.2426015534449301E-4</v>
      </c>
      <c r="N63" s="98">
        <v>3.1627719724105298E-4</v>
      </c>
      <c r="O63" s="98">
        <v>2.7940353362040102E-4</v>
      </c>
      <c r="P63" s="98">
        <v>2.72941138965235E-4</v>
      </c>
      <c r="Q63" s="99">
        <v>2.6647874431007002E-4</v>
      </c>
      <c r="R63" s="92">
        <f t="shared" si="3"/>
        <v>383</v>
      </c>
      <c r="S63" s="93" t="str">
        <f t="shared" si="4"/>
        <v>Castricum</v>
      </c>
      <c r="T63" s="100">
        <f t="shared" si="5"/>
        <v>766363.74716041388</v>
      </c>
      <c r="U63" s="100">
        <f t="shared" si="6"/>
        <v>688125.87287697569</v>
      </c>
      <c r="V63" s="100">
        <f t="shared" si="7"/>
        <v>693499.47702667804</v>
      </c>
      <c r="W63" s="100">
        <f t="shared" si="8"/>
        <v>631163.90128735045</v>
      </c>
      <c r="X63" s="100">
        <f t="shared" si="9"/>
        <v>636955.92768044141</v>
      </c>
      <c r="Y63" s="100">
        <f t="shared" si="10"/>
        <v>642489.13083649823</v>
      </c>
      <c r="Z63" s="101"/>
    </row>
    <row r="64" spans="2:26" s="42" customFormat="1">
      <c r="B64" s="92">
        <v>109</v>
      </c>
      <c r="C64" s="93" t="s">
        <v>77</v>
      </c>
      <c r="D64" s="94">
        <v>115.31712962963</v>
      </c>
      <c r="E64" s="95">
        <v>2.2687764856439601E-3</v>
      </c>
      <c r="F64" s="96">
        <v>0.94399999999999995</v>
      </c>
      <c r="G64" s="96">
        <v>0.89600000000000002</v>
      </c>
      <c r="H64" s="96">
        <v>0.82</v>
      </c>
      <c r="I64" s="96">
        <v>0.747</v>
      </c>
      <c r="J64" s="96">
        <v>0.66600000000000004</v>
      </c>
      <c r="K64" s="96">
        <v>0.61199999999999999</v>
      </c>
      <c r="L64" s="97">
        <v>2.1417250024478901E-3</v>
      </c>
      <c r="M64" s="98">
        <v>2.03282373113698E-3</v>
      </c>
      <c r="N64" s="98">
        <v>1.86039671822804E-3</v>
      </c>
      <c r="O64" s="98">
        <v>1.69477603477603E-3</v>
      </c>
      <c r="P64" s="98">
        <v>1.5110051394388699E-3</v>
      </c>
      <c r="Q64" s="99">
        <v>1.3884912092141E-3</v>
      </c>
      <c r="R64" s="92">
        <f t="shared" si="3"/>
        <v>109</v>
      </c>
      <c r="S64" s="93" t="str">
        <f t="shared" si="4"/>
        <v>Coevorden</v>
      </c>
      <c r="T64" s="100">
        <f t="shared" si="5"/>
        <v>4428426.9792521279</v>
      </c>
      <c r="U64" s="100">
        <f t="shared" si="6"/>
        <v>4313939.2285417952</v>
      </c>
      <c r="V64" s="100">
        <f t="shared" si="7"/>
        <v>4079282.864549892</v>
      </c>
      <c r="W64" s="100">
        <f t="shared" si="8"/>
        <v>3828446.4053014438</v>
      </c>
      <c r="X64" s="100">
        <f t="shared" si="9"/>
        <v>3526195.0029591848</v>
      </c>
      <c r="Y64" s="100">
        <f t="shared" si="10"/>
        <v>3347698.5659466507</v>
      </c>
      <c r="Z64" s="101"/>
    </row>
    <row r="65" spans="2:26" s="42" customFormat="1">
      <c r="B65" s="92">
        <v>1706</v>
      </c>
      <c r="C65" s="93" t="s">
        <v>78</v>
      </c>
      <c r="D65" s="94">
        <v>56.660879629629598</v>
      </c>
      <c r="E65" s="95">
        <v>1.11475954849449E-3</v>
      </c>
      <c r="F65" s="96">
        <v>0.93400000000000005</v>
      </c>
      <c r="G65" s="96">
        <v>0.84099999999999997</v>
      </c>
      <c r="H65" s="96">
        <v>0.77700000000000002</v>
      </c>
      <c r="I65" s="96">
        <v>0.69499999999999995</v>
      </c>
      <c r="J65" s="96">
        <v>0.625</v>
      </c>
      <c r="K65" s="96">
        <v>0.56000000000000005</v>
      </c>
      <c r="L65" s="97">
        <v>1.0411854182938501E-3</v>
      </c>
      <c r="M65" s="98">
        <v>9.3751278028386502E-4</v>
      </c>
      <c r="N65" s="98">
        <v>8.6616816918021699E-4</v>
      </c>
      <c r="O65" s="98">
        <v>7.7475788620366898E-4</v>
      </c>
      <c r="P65" s="98">
        <v>6.9672471780905505E-4</v>
      </c>
      <c r="Q65" s="99">
        <v>6.2426534715691404E-4</v>
      </c>
      <c r="R65" s="92">
        <f t="shared" si="3"/>
        <v>1706</v>
      </c>
      <c r="S65" s="93" t="str">
        <f t="shared" si="4"/>
        <v>Cranendonck</v>
      </c>
      <c r="T65" s="100">
        <f t="shared" si="5"/>
        <v>2152850.4320145939</v>
      </c>
      <c r="U65" s="100">
        <f t="shared" si="6"/>
        <v>1989534.6055724118</v>
      </c>
      <c r="V65" s="100">
        <f t="shared" si="7"/>
        <v>1899242.7452359695</v>
      </c>
      <c r="W65" s="100">
        <f t="shared" si="8"/>
        <v>1750153.9929477253</v>
      </c>
      <c r="X65" s="100">
        <f t="shared" si="9"/>
        <v>1625929.0946480804</v>
      </c>
      <c r="Y65" s="100">
        <f t="shared" si="10"/>
        <v>1505124.55072025</v>
      </c>
    </row>
    <row r="66" spans="2:26" s="42" customFormat="1">
      <c r="B66" s="92">
        <v>216</v>
      </c>
      <c r="C66" s="93" t="s">
        <v>79</v>
      </c>
      <c r="D66" s="94">
        <v>92.703703703703695</v>
      </c>
      <c r="E66" s="95">
        <v>1.8238745949589301E-3</v>
      </c>
      <c r="F66" s="96">
        <v>0.94199999999999995</v>
      </c>
      <c r="G66" s="96">
        <v>0.876</v>
      </c>
      <c r="H66" s="96">
        <v>0.82599999999999996</v>
      </c>
      <c r="I66" s="96">
        <v>0.77800000000000002</v>
      </c>
      <c r="J66" s="96">
        <v>0.71899999999999997</v>
      </c>
      <c r="K66" s="96">
        <v>0.66400000000000003</v>
      </c>
      <c r="L66" s="97">
        <v>1.7180898684513099E-3</v>
      </c>
      <c r="M66" s="98">
        <v>1.59771414518402E-3</v>
      </c>
      <c r="N66" s="98">
        <v>1.50652041543608E-3</v>
      </c>
      <c r="O66" s="98">
        <v>1.41897443487805E-3</v>
      </c>
      <c r="P66" s="98">
        <v>1.31136583377547E-3</v>
      </c>
      <c r="Q66" s="99">
        <v>1.2110527310527301E-3</v>
      </c>
      <c r="R66" s="92">
        <f t="shared" si="3"/>
        <v>216</v>
      </c>
      <c r="S66" s="93" t="str">
        <f t="shared" si="4"/>
        <v>Culemborg</v>
      </c>
      <c r="T66" s="100">
        <f t="shared" si="5"/>
        <v>3552480.1351870284</v>
      </c>
      <c r="U66" s="100">
        <f t="shared" si="6"/>
        <v>3390575.1990854857</v>
      </c>
      <c r="V66" s="100">
        <f t="shared" si="7"/>
        <v>3303340.0110683767</v>
      </c>
      <c r="W66" s="100">
        <f t="shared" si="8"/>
        <v>3205419.1603797586</v>
      </c>
      <c r="X66" s="100">
        <f t="shared" si="9"/>
        <v>3060301.7351931008</v>
      </c>
      <c r="Y66" s="100">
        <f t="shared" si="10"/>
        <v>2919888.4833601066</v>
      </c>
      <c r="Z66" s="101"/>
    </row>
    <row r="67" spans="2:26" s="42" customFormat="1">
      <c r="B67" s="92">
        <v>148</v>
      </c>
      <c r="C67" s="93" t="s">
        <v>80</v>
      </c>
      <c r="D67" s="94">
        <v>84.907407407407405</v>
      </c>
      <c r="E67" s="95">
        <v>1.67048841747637E-3</v>
      </c>
      <c r="F67" s="96">
        <v>0.95199999999999996</v>
      </c>
      <c r="G67" s="96">
        <v>0.88400000000000001</v>
      </c>
      <c r="H67" s="96">
        <v>0.81</v>
      </c>
      <c r="I67" s="96">
        <v>0.751</v>
      </c>
      <c r="J67" s="96">
        <v>0.67800000000000005</v>
      </c>
      <c r="K67" s="96">
        <v>0.622</v>
      </c>
      <c r="L67" s="97">
        <v>1.5903049734374999E-3</v>
      </c>
      <c r="M67" s="98">
        <v>1.4767117610491099E-3</v>
      </c>
      <c r="N67" s="98">
        <v>1.35309561815586E-3</v>
      </c>
      <c r="O67" s="98">
        <v>1.2545368015247501E-3</v>
      </c>
      <c r="P67" s="98">
        <v>1.13259114704898E-3</v>
      </c>
      <c r="Q67" s="99">
        <v>1.0390437956703E-3</v>
      </c>
      <c r="R67" s="92">
        <f t="shared" si="3"/>
        <v>148</v>
      </c>
      <c r="S67" s="93" t="str">
        <f t="shared" si="4"/>
        <v>Dalfsen</v>
      </c>
      <c r="T67" s="100">
        <f t="shared" si="5"/>
        <v>3288260.3702903795</v>
      </c>
      <c r="U67" s="100">
        <f t="shared" si="6"/>
        <v>3133791.0403455077</v>
      </c>
      <c r="V67" s="100">
        <f t="shared" si="7"/>
        <v>2966926.2019006452</v>
      </c>
      <c r="W67" s="100">
        <f t="shared" si="8"/>
        <v>2833959.6557668592</v>
      </c>
      <c r="X67" s="100">
        <f t="shared" si="9"/>
        <v>2643099.7081869934</v>
      </c>
      <c r="Y67" s="100">
        <f t="shared" si="10"/>
        <v>2505169.2093103277</v>
      </c>
      <c r="Z67" s="101"/>
    </row>
    <row r="68" spans="2:26" s="42" customFormat="1">
      <c r="B68" s="92">
        <v>1891</v>
      </c>
      <c r="C68" s="93" t="s">
        <v>81</v>
      </c>
      <c r="D68" s="94">
        <v>148.72337962962999</v>
      </c>
      <c r="E68" s="95">
        <v>2.92601895011533E-3</v>
      </c>
      <c r="F68" s="96">
        <v>0.94499999999999995</v>
      </c>
      <c r="G68" s="96">
        <v>0.88100000000000001</v>
      </c>
      <c r="H68" s="96">
        <v>0.82599999999999996</v>
      </c>
      <c r="I68" s="96">
        <v>0.76900000000000002</v>
      </c>
      <c r="J68" s="96">
        <v>0.70699999999999996</v>
      </c>
      <c r="K68" s="96">
        <v>0.66</v>
      </c>
      <c r="L68" s="97">
        <v>2.7650879078589901E-3</v>
      </c>
      <c r="M68" s="98">
        <v>2.57782269505161E-3</v>
      </c>
      <c r="N68" s="98">
        <v>2.4168916527952701E-3</v>
      </c>
      <c r="O68" s="98">
        <v>2.2501085726386902E-3</v>
      </c>
      <c r="P68" s="98">
        <v>2.0686953977315401E-3</v>
      </c>
      <c r="Q68" s="99">
        <v>1.9311725070761199E-3</v>
      </c>
      <c r="R68" s="92">
        <f t="shared" si="3"/>
        <v>1891</v>
      </c>
      <c r="S68" s="93" t="str">
        <f t="shared" si="4"/>
        <v>Dantumadiel</v>
      </c>
      <c r="T68" s="100">
        <f t="shared" si="5"/>
        <v>5717349.2755471086</v>
      </c>
      <c r="U68" s="100">
        <f t="shared" si="6"/>
        <v>5470504.0471898755</v>
      </c>
      <c r="V68" s="100">
        <f t="shared" si="7"/>
        <v>5299506.6095966492</v>
      </c>
      <c r="W68" s="100">
        <f t="shared" si="8"/>
        <v>5082925.3539657108</v>
      </c>
      <c r="X68" s="100">
        <f t="shared" si="9"/>
        <v>4827662.8475496564</v>
      </c>
      <c r="Y68" s="100">
        <f t="shared" si="10"/>
        <v>4656121.2556711612</v>
      </c>
    </row>
    <row r="69" spans="2:26" s="42" customFormat="1">
      <c r="B69" s="92">
        <v>310</v>
      </c>
      <c r="C69" s="93" t="s">
        <v>82</v>
      </c>
      <c r="D69" s="94">
        <v>26.606481481481499</v>
      </c>
      <c r="E69" s="95">
        <v>5.2346221020919796E-4</v>
      </c>
      <c r="F69" s="96">
        <v>0.94099999999999995</v>
      </c>
      <c r="G69" s="96">
        <v>0.89600000000000002</v>
      </c>
      <c r="H69" s="96">
        <v>0.871</v>
      </c>
      <c r="I69" s="96">
        <v>0.78200000000000003</v>
      </c>
      <c r="J69" s="96">
        <v>0.70899999999999996</v>
      </c>
      <c r="K69" s="96">
        <v>0.626</v>
      </c>
      <c r="L69" s="97">
        <v>4.9257793980685496E-4</v>
      </c>
      <c r="M69" s="98">
        <v>4.6902214034744198E-4</v>
      </c>
      <c r="N69" s="98">
        <v>4.5593558509221202E-4</v>
      </c>
      <c r="O69" s="98">
        <v>4.0934744838359301E-4</v>
      </c>
      <c r="P69" s="98">
        <v>3.7113470703832103E-4</v>
      </c>
      <c r="Q69" s="99">
        <v>3.2768734359095799E-4</v>
      </c>
      <c r="R69" s="92">
        <f t="shared" si="3"/>
        <v>310</v>
      </c>
      <c r="S69" s="93" t="str">
        <f t="shared" si="4"/>
        <v>De Bilt</v>
      </c>
      <c r="T69" s="100">
        <f t="shared" si="5"/>
        <v>1018499.3103838881</v>
      </c>
      <c r="U69" s="100">
        <f t="shared" si="6"/>
        <v>995331.26227712515</v>
      </c>
      <c r="V69" s="100">
        <f t="shared" si="7"/>
        <v>999727.7469811209</v>
      </c>
      <c r="W69" s="100">
        <f t="shared" si="8"/>
        <v>924703.16733655659</v>
      </c>
      <c r="X69" s="100">
        <f t="shared" si="9"/>
        <v>866107.80812383443</v>
      </c>
      <c r="Y69" s="100">
        <f t="shared" si="10"/>
        <v>790065.10299710825</v>
      </c>
      <c r="Z69" s="101"/>
    </row>
    <row r="70" spans="2:26" s="42" customFormat="1">
      <c r="B70" s="92">
        <v>1940</v>
      </c>
      <c r="C70" s="93" t="s">
        <v>83</v>
      </c>
      <c r="D70" s="94">
        <v>88.749421296296305</v>
      </c>
      <c r="E70" s="95">
        <v>1.7460771075228901E-3</v>
      </c>
      <c r="F70" s="96">
        <v>0.92100000000000004</v>
      </c>
      <c r="G70" s="96">
        <v>0.88700000000000001</v>
      </c>
      <c r="H70" s="96">
        <v>0.83099999999999996</v>
      </c>
      <c r="I70" s="96">
        <v>0.77200000000000002</v>
      </c>
      <c r="J70" s="96">
        <v>0.70399999999999996</v>
      </c>
      <c r="K70" s="96">
        <v>0.63600000000000001</v>
      </c>
      <c r="L70" s="97">
        <v>1.6081370160285801E-3</v>
      </c>
      <c r="M70" s="98">
        <v>1.5487703943727999E-3</v>
      </c>
      <c r="N70" s="98">
        <v>1.45099007635152E-3</v>
      </c>
      <c r="O70" s="98">
        <v>1.34797152700767E-3</v>
      </c>
      <c r="P70" s="98">
        <v>1.2292382836961099E-3</v>
      </c>
      <c r="Q70" s="99">
        <v>1.11050504038456E-3</v>
      </c>
      <c r="R70" s="92">
        <f t="shared" si="3"/>
        <v>1940</v>
      </c>
      <c r="S70" s="93" t="str">
        <f t="shared" si="4"/>
        <v>De Fryske Marren</v>
      </c>
      <c r="T70" s="100">
        <f t="shared" si="5"/>
        <v>3325131.536483638</v>
      </c>
      <c r="U70" s="100">
        <f t="shared" si="6"/>
        <v>3286709.6433157269</v>
      </c>
      <c r="V70" s="100">
        <f t="shared" si="7"/>
        <v>3181578.9057778637</v>
      </c>
      <c r="W70" s="100">
        <f t="shared" si="8"/>
        <v>3045025.7975846394</v>
      </c>
      <c r="X70" s="100">
        <f t="shared" si="9"/>
        <v>2868642.7201862657</v>
      </c>
      <c r="Y70" s="100">
        <f t="shared" si="10"/>
        <v>2677464.6511994395</v>
      </c>
      <c r="Z70" s="101"/>
    </row>
    <row r="71" spans="2:26" s="42" customFormat="1">
      <c r="B71" s="92">
        <v>736</v>
      </c>
      <c r="C71" s="93" t="s">
        <v>84</v>
      </c>
      <c r="D71" s="94">
        <v>48.1180555555555</v>
      </c>
      <c r="E71" s="95">
        <v>9.4668600692697003E-4</v>
      </c>
      <c r="F71" s="96">
        <v>0.97499999999999998</v>
      </c>
      <c r="G71" s="96">
        <v>0.89800000000000002</v>
      </c>
      <c r="H71" s="96">
        <v>0.84</v>
      </c>
      <c r="I71" s="96">
        <v>0.753</v>
      </c>
      <c r="J71" s="96">
        <v>0.73299999999999998</v>
      </c>
      <c r="K71" s="96">
        <v>0.70099999999999996</v>
      </c>
      <c r="L71" s="97">
        <v>9.2301885675379601E-4</v>
      </c>
      <c r="M71" s="98">
        <v>8.5012403422041899E-4</v>
      </c>
      <c r="N71" s="98">
        <v>7.9521624581865499E-4</v>
      </c>
      <c r="O71" s="98">
        <v>7.1285456321600895E-4</v>
      </c>
      <c r="P71" s="98">
        <v>6.9392084307746905E-4</v>
      </c>
      <c r="Q71" s="99">
        <v>6.6362689085580596E-4</v>
      </c>
      <c r="R71" s="92">
        <f t="shared" si="3"/>
        <v>736</v>
      </c>
      <c r="S71" s="93" t="str">
        <f t="shared" si="4"/>
        <v>De Ronde Venen</v>
      </c>
      <c r="T71" s="100">
        <f t="shared" si="5"/>
        <v>1908518.415265789</v>
      </c>
      <c r="U71" s="100">
        <f t="shared" si="6"/>
        <v>1804083.3369740653</v>
      </c>
      <c r="V71" s="100">
        <f t="shared" si="7"/>
        <v>1743666.8068676461</v>
      </c>
      <c r="W71" s="100">
        <f t="shared" si="8"/>
        <v>1610316.3096755275</v>
      </c>
      <c r="X71" s="100">
        <f t="shared" si="9"/>
        <v>1619385.7621276407</v>
      </c>
      <c r="Y71" s="100">
        <f t="shared" si="10"/>
        <v>1600026.5439916446</v>
      </c>
      <c r="Z71" s="101"/>
    </row>
    <row r="72" spans="2:26" s="42" customFormat="1">
      <c r="B72" s="92">
        <v>1690</v>
      </c>
      <c r="C72" s="93" t="s">
        <v>85</v>
      </c>
      <c r="D72" s="94">
        <v>25.8611111111111</v>
      </c>
      <c r="E72" s="95">
        <v>5.0879761723135204E-4</v>
      </c>
      <c r="F72" s="96">
        <v>0.94099999999999995</v>
      </c>
      <c r="G72" s="96">
        <v>0.85199999999999998</v>
      </c>
      <c r="H72" s="96">
        <v>0.76200000000000001</v>
      </c>
      <c r="I72" s="96">
        <v>0.74299999999999999</v>
      </c>
      <c r="J72" s="96">
        <v>0.69399999999999995</v>
      </c>
      <c r="K72" s="96">
        <v>0.61299999999999999</v>
      </c>
      <c r="L72" s="97">
        <v>4.78778557814702E-4</v>
      </c>
      <c r="M72" s="98">
        <v>4.3349556988111202E-4</v>
      </c>
      <c r="N72" s="98">
        <v>3.8770378433028999E-4</v>
      </c>
      <c r="O72" s="98">
        <v>3.7803662960289499E-4</v>
      </c>
      <c r="P72" s="98">
        <v>3.5310554635855799E-4</v>
      </c>
      <c r="Q72" s="99">
        <v>3.11892939362819E-4</v>
      </c>
      <c r="R72" s="92">
        <f t="shared" si="3"/>
        <v>1690</v>
      </c>
      <c r="S72" s="93" t="str">
        <f t="shared" si="4"/>
        <v>De Wolden</v>
      </c>
      <c r="T72" s="100">
        <f t="shared" si="5"/>
        <v>989966.44297971122</v>
      </c>
      <c r="U72" s="100">
        <f t="shared" si="6"/>
        <v>919938.85926511604</v>
      </c>
      <c r="V72" s="100">
        <f t="shared" si="7"/>
        <v>850116.20824942691</v>
      </c>
      <c r="W72" s="100">
        <f t="shared" si="8"/>
        <v>853973.00054855994</v>
      </c>
      <c r="X72" s="100">
        <f t="shared" si="9"/>
        <v>824033.60557007103</v>
      </c>
      <c r="Y72" s="100">
        <f t="shared" si="10"/>
        <v>751984.26817896764</v>
      </c>
      <c r="Z72" s="101"/>
    </row>
    <row r="73" spans="2:26" s="42" customFormat="1">
      <c r="B73" s="92">
        <v>503</v>
      </c>
      <c r="C73" s="93" t="s">
        <v>86</v>
      </c>
      <c r="D73" s="94">
        <v>316</v>
      </c>
      <c r="E73" s="95">
        <v>6.2170587471792301E-3</v>
      </c>
      <c r="F73" s="96">
        <v>0.94</v>
      </c>
      <c r="G73" s="96">
        <v>0.88400000000000001</v>
      </c>
      <c r="H73" s="96">
        <v>0.84199999999999997</v>
      </c>
      <c r="I73" s="96">
        <v>0.78400000000000003</v>
      </c>
      <c r="J73" s="96">
        <v>0.71699999999999997</v>
      </c>
      <c r="K73" s="96">
        <v>0.67100000000000004</v>
      </c>
      <c r="L73" s="97">
        <v>5.8440352223484799E-3</v>
      </c>
      <c r="M73" s="98">
        <v>5.4958799325064396E-3</v>
      </c>
      <c r="N73" s="98">
        <v>5.2347634651249099E-3</v>
      </c>
      <c r="O73" s="98">
        <v>4.8741740577885198E-3</v>
      </c>
      <c r="P73" s="98">
        <v>4.4576311217275101E-3</v>
      </c>
      <c r="Q73" s="99">
        <v>4.1716464193572601E-3</v>
      </c>
      <c r="R73" s="92">
        <f t="shared" si="3"/>
        <v>503</v>
      </c>
      <c r="S73" s="93" t="str">
        <f t="shared" si="4"/>
        <v>Delft</v>
      </c>
      <c r="T73" s="100">
        <f t="shared" si="5"/>
        <v>12083663.036462775</v>
      </c>
      <c r="U73" s="100">
        <f t="shared" si="6"/>
        <v>11663033.874036156</v>
      </c>
      <c r="V73" s="100">
        <f t="shared" si="7"/>
        <v>11478240.470986664</v>
      </c>
      <c r="W73" s="100">
        <f t="shared" si="8"/>
        <v>11010607.75432788</v>
      </c>
      <c r="X73" s="100">
        <f t="shared" si="9"/>
        <v>10402662.556335274</v>
      </c>
      <c r="Y73" s="100">
        <f t="shared" si="10"/>
        <v>10057978.504324377</v>
      </c>
      <c r="Z73" s="101"/>
    </row>
    <row r="74" spans="2:26" s="42" customFormat="1">
      <c r="B74" s="92">
        <v>400</v>
      </c>
      <c r="C74" s="93" t="s">
        <v>87</v>
      </c>
      <c r="D74" s="94">
        <v>179.328125</v>
      </c>
      <c r="E74" s="95">
        <v>3.5281439498306899E-3</v>
      </c>
      <c r="F74" s="96">
        <v>0.93899999999999995</v>
      </c>
      <c r="G74" s="96">
        <v>0.88500000000000001</v>
      </c>
      <c r="H74" s="96">
        <v>0.82799999999999996</v>
      </c>
      <c r="I74" s="96">
        <v>0.77900000000000003</v>
      </c>
      <c r="J74" s="96">
        <v>0.72399999999999998</v>
      </c>
      <c r="K74" s="96">
        <v>0.67400000000000004</v>
      </c>
      <c r="L74" s="97">
        <v>3.3129271688910199E-3</v>
      </c>
      <c r="M74" s="98">
        <v>3.1224073956001601E-3</v>
      </c>
      <c r="N74" s="98">
        <v>2.9213031904598099E-3</v>
      </c>
      <c r="O74" s="98">
        <v>2.7484241369181098E-3</v>
      </c>
      <c r="P74" s="98">
        <v>2.55437621967742E-3</v>
      </c>
      <c r="Q74" s="99">
        <v>2.37796902218589E-3</v>
      </c>
      <c r="R74" s="92">
        <f t="shared" si="3"/>
        <v>400</v>
      </c>
      <c r="S74" s="93" t="str">
        <f t="shared" si="4"/>
        <v>Den Helder</v>
      </c>
      <c r="T74" s="100">
        <f t="shared" si="5"/>
        <v>6850111.9603338633</v>
      </c>
      <c r="U74" s="100">
        <f t="shared" si="6"/>
        <v>6626189.7404329814</v>
      </c>
      <c r="V74" s="100">
        <f t="shared" si="7"/>
        <v>6405527.3427637368</v>
      </c>
      <c r="W74" s="100">
        <f t="shared" si="8"/>
        <v>6208604.7308418555</v>
      </c>
      <c r="X74" s="100">
        <f t="shared" si="9"/>
        <v>5961084.0667618345</v>
      </c>
      <c r="Y74" s="100">
        <f t="shared" si="10"/>
        <v>5733362.5395749621</v>
      </c>
      <c r="Z74" s="101"/>
    </row>
    <row r="75" spans="2:26" s="42" customFormat="1">
      <c r="B75" s="92">
        <v>762</v>
      </c>
      <c r="C75" s="93" t="s">
        <v>88</v>
      </c>
      <c r="D75" s="94">
        <v>109.63599537037</v>
      </c>
      <c r="E75" s="95">
        <v>2.1570045064021001E-3</v>
      </c>
      <c r="F75" s="96">
        <v>0.91700000000000004</v>
      </c>
      <c r="G75" s="96">
        <v>0.88100000000000001</v>
      </c>
      <c r="H75" s="96">
        <v>0.81799999999999995</v>
      </c>
      <c r="I75" s="96">
        <v>0.75700000000000001</v>
      </c>
      <c r="J75" s="96">
        <v>0.69399999999999995</v>
      </c>
      <c r="K75" s="96">
        <v>0.63200000000000001</v>
      </c>
      <c r="L75" s="97">
        <v>1.9779731323707199E-3</v>
      </c>
      <c r="M75" s="98">
        <v>1.9003209701402501E-3</v>
      </c>
      <c r="N75" s="98">
        <v>1.76442968623692E-3</v>
      </c>
      <c r="O75" s="98">
        <v>1.6328524113463901E-3</v>
      </c>
      <c r="P75" s="98">
        <v>1.49696112744306E-3</v>
      </c>
      <c r="Q75" s="99">
        <v>1.36322684804613E-3</v>
      </c>
      <c r="R75" s="92">
        <f t="shared" si="3"/>
        <v>762</v>
      </c>
      <c r="S75" s="93" t="str">
        <f t="shared" si="4"/>
        <v>Deurne</v>
      </c>
      <c r="T75" s="100">
        <f t="shared" si="5"/>
        <v>4089838.5990801156</v>
      </c>
      <c r="U75" s="100">
        <f t="shared" si="6"/>
        <v>4032749.6449106638</v>
      </c>
      <c r="V75" s="100">
        <f t="shared" si="7"/>
        <v>3868856.4187668907</v>
      </c>
      <c r="W75" s="100">
        <f t="shared" si="8"/>
        <v>3688562.8639615555</v>
      </c>
      <c r="X75" s="100">
        <f t="shared" si="9"/>
        <v>3493420.8424824611</v>
      </c>
      <c r="Y75" s="100">
        <f t="shared" si="10"/>
        <v>3286785.3494348633</v>
      </c>
      <c r="Z75" s="101"/>
    </row>
    <row r="76" spans="2:26" s="42" customFormat="1">
      <c r="B76" s="92">
        <v>150</v>
      </c>
      <c r="C76" s="93" t="s">
        <v>89</v>
      </c>
      <c r="D76" s="94">
        <v>454.08622685185202</v>
      </c>
      <c r="E76" s="95">
        <v>8.9337998374142899E-3</v>
      </c>
      <c r="F76" s="96">
        <v>0.93600000000000005</v>
      </c>
      <c r="G76" s="96">
        <v>0.88200000000000001</v>
      </c>
      <c r="H76" s="96">
        <v>0.82</v>
      </c>
      <c r="I76" s="96">
        <v>0.76900000000000002</v>
      </c>
      <c r="J76" s="96">
        <v>0.72299999999999998</v>
      </c>
      <c r="K76" s="96">
        <v>0.66700000000000004</v>
      </c>
      <c r="L76" s="97">
        <v>8.3620366478197802E-3</v>
      </c>
      <c r="M76" s="98">
        <v>7.8796114565994092E-3</v>
      </c>
      <c r="N76" s="98">
        <v>7.3257158666797202E-3</v>
      </c>
      <c r="O76" s="98">
        <v>6.8700920749715901E-3</v>
      </c>
      <c r="P76" s="98">
        <v>6.4591372824505302E-3</v>
      </c>
      <c r="Q76" s="99">
        <v>5.9588444915553299E-3</v>
      </c>
      <c r="R76" s="92">
        <f t="shared" si="3"/>
        <v>150</v>
      </c>
      <c r="S76" s="93" t="str">
        <f t="shared" si="4"/>
        <v>Deventer</v>
      </c>
      <c r="T76" s="100">
        <f t="shared" si="5"/>
        <v>17290113.646885496</v>
      </c>
      <c r="U76" s="100">
        <f t="shared" si="6"/>
        <v>16721649.028211299</v>
      </c>
      <c r="V76" s="100">
        <f t="shared" si="7"/>
        <v>16063061.66459536</v>
      </c>
      <c r="W76" s="100">
        <f t="shared" si="8"/>
        <v>15519324.541304825</v>
      </c>
      <c r="X76" s="100">
        <f t="shared" si="9"/>
        <v>15073527.557465911</v>
      </c>
      <c r="Y76" s="100">
        <f t="shared" si="10"/>
        <v>14366972.600690702</v>
      </c>
      <c r="Z76" s="101"/>
    </row>
    <row r="77" spans="2:26" s="42" customFormat="1">
      <c r="B77" s="92">
        <v>384</v>
      </c>
      <c r="C77" s="93" t="s">
        <v>90</v>
      </c>
      <c r="D77" s="94">
        <v>46.2777777777778</v>
      </c>
      <c r="E77" s="95">
        <v>9.1047994662452503E-4</v>
      </c>
      <c r="F77" s="96">
        <v>0.93799999999999994</v>
      </c>
      <c r="G77" s="96">
        <v>0.84899999999999998</v>
      </c>
      <c r="H77" s="96">
        <v>0.78600000000000003</v>
      </c>
      <c r="I77" s="96">
        <v>0.75</v>
      </c>
      <c r="J77" s="96">
        <v>0.69199999999999995</v>
      </c>
      <c r="K77" s="96">
        <v>0.61899999999999999</v>
      </c>
      <c r="L77" s="97">
        <v>8.5403018993380402E-4</v>
      </c>
      <c r="M77" s="98">
        <v>7.7299747468422204E-4</v>
      </c>
      <c r="N77" s="98">
        <v>7.15637238046877E-4</v>
      </c>
      <c r="O77" s="98">
        <v>6.8285995996839402E-4</v>
      </c>
      <c r="P77" s="98">
        <v>6.3005212306417103E-4</v>
      </c>
      <c r="Q77" s="99">
        <v>5.6358708696058104E-4</v>
      </c>
      <c r="R77" s="92">
        <f t="shared" ref="R77:R140" si="11">B77</f>
        <v>384</v>
      </c>
      <c r="S77" s="93" t="str">
        <f t="shared" ref="S77:S140" si="12">C77</f>
        <v>Diemen</v>
      </c>
      <c r="T77" s="100">
        <f t="shared" ref="T77:T140" si="13">T$12*L77/L$12</f>
        <v>1765871.1225185392</v>
      </c>
      <c r="U77" s="100">
        <f t="shared" ref="U77:U140" si="14">U$12*M77/M$12</f>
        <v>1640409.8784004727</v>
      </c>
      <c r="V77" s="100">
        <f t="shared" ref="V77:V140" si="15">V$12*N77/N$12</f>
        <v>1569174.3023385634</v>
      </c>
      <c r="W77" s="100">
        <f t="shared" ref="W77:W140" si="16">W$12*O77/O$12</f>
        <v>1542559.4328815092</v>
      </c>
      <c r="X77" s="100">
        <f t="shared" ref="X77:X140" si="17">X$12*P77/P$12</f>
        <v>1470336.9233924351</v>
      </c>
      <c r="Y77" s="100">
        <f t="shared" ref="Y77:Y140" si="18">Y$12*Q77/Q$12</f>
        <v>1358827.2437618743</v>
      </c>
      <c r="Z77" s="101"/>
    </row>
    <row r="78" spans="2:26" s="42" customFormat="1">
      <c r="B78" s="92">
        <v>1980</v>
      </c>
      <c r="C78" s="93" t="s">
        <v>91</v>
      </c>
      <c r="D78" s="94">
        <v>153.44907407407399</v>
      </c>
      <c r="E78" s="95">
        <v>3.01899338043916E-3</v>
      </c>
      <c r="F78" s="96">
        <v>0.93</v>
      </c>
      <c r="G78" s="96">
        <v>0.89</v>
      </c>
      <c r="H78" s="96">
        <v>0.81299999999999994</v>
      </c>
      <c r="I78" s="96">
        <v>0.73399999999999999</v>
      </c>
      <c r="J78" s="96">
        <v>0.68899999999999995</v>
      </c>
      <c r="K78" s="96">
        <v>0.63700000000000001</v>
      </c>
      <c r="L78" s="97">
        <v>2.80766384380842E-3</v>
      </c>
      <c r="M78" s="98">
        <v>2.6869041085908498E-3</v>
      </c>
      <c r="N78" s="98">
        <v>2.4544416182970398E-3</v>
      </c>
      <c r="O78" s="98">
        <v>2.2159411412423502E-3</v>
      </c>
      <c r="P78" s="98">
        <v>2.08008643912258E-3</v>
      </c>
      <c r="Q78" s="99">
        <v>1.9230987833397501E-3</v>
      </c>
      <c r="R78" s="92">
        <f t="shared" si="11"/>
        <v>1980</v>
      </c>
      <c r="S78" s="93" t="str">
        <f t="shared" si="12"/>
        <v>Dijk en Waard</v>
      </c>
      <c r="T78" s="100">
        <f t="shared" si="13"/>
        <v>5805383.184293502</v>
      </c>
      <c r="U78" s="100">
        <f t="shared" si="14"/>
        <v>5701990.2216987312</v>
      </c>
      <c r="V78" s="100">
        <f t="shared" si="15"/>
        <v>5381842.2369039822</v>
      </c>
      <c r="W78" s="100">
        <f t="shared" si="16"/>
        <v>5005742.1880348874</v>
      </c>
      <c r="X78" s="100">
        <f t="shared" si="17"/>
        <v>4854245.836702494</v>
      </c>
      <c r="Y78" s="100">
        <f t="shared" si="18"/>
        <v>4636655.238749533</v>
      </c>
    </row>
    <row r="79" spans="2:26" s="42" customFormat="1">
      <c r="B79" s="92">
        <v>1774</v>
      </c>
      <c r="C79" s="93" t="s">
        <v>92</v>
      </c>
      <c r="D79" s="94">
        <v>59.252314814814802</v>
      </c>
      <c r="E79" s="95">
        <v>1.1657440573103199E-3</v>
      </c>
      <c r="F79" s="96">
        <v>0.90900000000000003</v>
      </c>
      <c r="G79" s="96">
        <v>0.86399999999999999</v>
      </c>
      <c r="H79" s="96">
        <v>0.76300000000000001</v>
      </c>
      <c r="I79" s="96">
        <v>0.68</v>
      </c>
      <c r="J79" s="96">
        <v>0.58199999999999996</v>
      </c>
      <c r="K79" s="96">
        <v>0.53200000000000003</v>
      </c>
      <c r="L79" s="97">
        <v>1.05966134809508E-3</v>
      </c>
      <c r="M79" s="98">
        <v>1.0072028655161199E-3</v>
      </c>
      <c r="N79" s="98">
        <v>8.8946271572777603E-4</v>
      </c>
      <c r="O79" s="98">
        <v>7.9270595897101902E-4</v>
      </c>
      <c r="P79" s="98">
        <v>6.7846304135460705E-4</v>
      </c>
      <c r="Q79" s="99">
        <v>6.2017583848909103E-4</v>
      </c>
      <c r="R79" s="92">
        <f t="shared" si="11"/>
        <v>1774</v>
      </c>
      <c r="S79" s="93" t="str">
        <f t="shared" si="12"/>
        <v>Dinkelland</v>
      </c>
      <c r="T79" s="100">
        <f t="shared" si="13"/>
        <v>2191052.9584383969</v>
      </c>
      <c r="U79" s="100">
        <f t="shared" si="14"/>
        <v>2137426.8147782222</v>
      </c>
      <c r="V79" s="100">
        <f t="shared" si="15"/>
        <v>1950320.5845150161</v>
      </c>
      <c r="W79" s="100">
        <f t="shared" si="16"/>
        <v>1790698.1316765519</v>
      </c>
      <c r="X79" s="100">
        <f t="shared" si="17"/>
        <v>1583312.2758308754</v>
      </c>
      <c r="Y79" s="100">
        <f t="shared" si="18"/>
        <v>1495264.6090714682</v>
      </c>
    </row>
    <row r="80" spans="2:26" s="42" customFormat="1">
      <c r="B80" s="92">
        <v>221</v>
      </c>
      <c r="C80" s="93" t="s">
        <v>93</v>
      </c>
      <c r="D80" s="94">
        <v>39.6944444444445</v>
      </c>
      <c r="E80" s="95">
        <v>7.8095788939162403E-4</v>
      </c>
      <c r="F80" s="96">
        <v>0.94899999999999995</v>
      </c>
      <c r="G80" s="96">
        <v>0.82699999999999996</v>
      </c>
      <c r="H80" s="96">
        <v>0.79200000000000004</v>
      </c>
      <c r="I80" s="96">
        <v>0.72499999999999998</v>
      </c>
      <c r="J80" s="96">
        <v>0.66900000000000004</v>
      </c>
      <c r="K80" s="96">
        <v>0.57699999999999996</v>
      </c>
      <c r="L80" s="97">
        <v>7.4112903703265199E-4</v>
      </c>
      <c r="M80" s="98">
        <v>6.4585217452687302E-4</v>
      </c>
      <c r="N80" s="98">
        <v>6.1851864839816695E-4</v>
      </c>
      <c r="O80" s="98">
        <v>5.6619446980892799E-4</v>
      </c>
      <c r="P80" s="98">
        <v>5.2246082800299699E-4</v>
      </c>
      <c r="Q80" s="99">
        <v>4.5061270217896702E-4</v>
      </c>
      <c r="R80" s="92">
        <f t="shared" si="11"/>
        <v>221</v>
      </c>
      <c r="S80" s="93" t="str">
        <f t="shared" si="12"/>
        <v>Doesburg</v>
      </c>
      <c r="T80" s="100">
        <f t="shared" si="13"/>
        <v>1532426.3474308487</v>
      </c>
      <c r="U80" s="100">
        <f t="shared" si="14"/>
        <v>1370589.5837668949</v>
      </c>
      <c r="V80" s="100">
        <f t="shared" si="15"/>
        <v>1356222.8416627042</v>
      </c>
      <c r="W80" s="100">
        <f t="shared" si="16"/>
        <v>1279015.7154470317</v>
      </c>
      <c r="X80" s="100">
        <f t="shared" si="17"/>
        <v>1219253.8018965614</v>
      </c>
      <c r="Y80" s="100">
        <f t="shared" si="18"/>
        <v>1086442.2380720063</v>
      </c>
      <c r="Z80" s="101"/>
    </row>
    <row r="81" spans="2:26" s="42" customFormat="1">
      <c r="B81" s="92">
        <v>222</v>
      </c>
      <c r="C81" s="93" t="s">
        <v>94</v>
      </c>
      <c r="D81" s="94">
        <v>222.41087962962999</v>
      </c>
      <c r="E81" s="95">
        <v>4.3757642552823299E-3</v>
      </c>
      <c r="F81" s="96">
        <v>0.93200000000000005</v>
      </c>
      <c r="G81" s="96">
        <v>0.88100000000000001</v>
      </c>
      <c r="H81" s="96">
        <v>0.82599999999999996</v>
      </c>
      <c r="I81" s="96">
        <v>0.77400000000000002</v>
      </c>
      <c r="J81" s="96">
        <v>0.70899999999999996</v>
      </c>
      <c r="K81" s="96">
        <v>0.64700000000000002</v>
      </c>
      <c r="L81" s="97">
        <v>4.0782122859231301E-3</v>
      </c>
      <c r="M81" s="98">
        <v>3.8550483089037301E-3</v>
      </c>
      <c r="N81" s="98">
        <v>3.6143812748632002E-3</v>
      </c>
      <c r="O81" s="98">
        <v>3.38684153358852E-3</v>
      </c>
      <c r="P81" s="98">
        <v>3.1024168569951699E-3</v>
      </c>
      <c r="Q81" s="99">
        <v>2.83111947316767E-3</v>
      </c>
      <c r="R81" s="92">
        <f t="shared" si="11"/>
        <v>222</v>
      </c>
      <c r="S81" s="93" t="str">
        <f t="shared" si="12"/>
        <v>Doetinchem</v>
      </c>
      <c r="T81" s="100">
        <f t="shared" si="13"/>
        <v>8432485.6335232966</v>
      </c>
      <c r="U81" s="100">
        <f t="shared" si="14"/>
        <v>8180957.2925449489</v>
      </c>
      <c r="V81" s="100">
        <f t="shared" si="15"/>
        <v>7925236.2982787071</v>
      </c>
      <c r="W81" s="100">
        <f t="shared" si="16"/>
        <v>7650769.7940785093</v>
      </c>
      <c r="X81" s="100">
        <f t="shared" si="17"/>
        <v>7240032.8315860713</v>
      </c>
      <c r="Y81" s="100">
        <f t="shared" si="18"/>
        <v>6825923.3745610369</v>
      </c>
      <c r="Z81" s="101"/>
    </row>
    <row r="82" spans="2:26" s="42" customFormat="1">
      <c r="B82" s="92">
        <v>766</v>
      </c>
      <c r="C82" s="93" t="s">
        <v>95</v>
      </c>
      <c r="D82" s="94">
        <v>41.446759259259302</v>
      </c>
      <c r="E82" s="95">
        <v>8.1543334555382705E-4</v>
      </c>
      <c r="F82" s="96">
        <v>0.94499999999999995</v>
      </c>
      <c r="G82" s="96">
        <v>0.89900000000000002</v>
      </c>
      <c r="H82" s="96">
        <v>0.80700000000000005</v>
      </c>
      <c r="I82" s="96">
        <v>0.78700000000000003</v>
      </c>
      <c r="J82" s="96">
        <v>0.74</v>
      </c>
      <c r="K82" s="96">
        <v>0.67600000000000005</v>
      </c>
      <c r="L82" s="97">
        <v>7.7058451154836697E-4</v>
      </c>
      <c r="M82" s="98">
        <v>7.3307457765289102E-4</v>
      </c>
      <c r="N82" s="98">
        <v>6.5805470986193902E-4</v>
      </c>
      <c r="O82" s="98">
        <v>6.4174604295086195E-4</v>
      </c>
      <c r="P82" s="98">
        <v>6.0342067570983197E-4</v>
      </c>
      <c r="Q82" s="99">
        <v>5.5123294159438701E-4</v>
      </c>
      <c r="R82" s="92">
        <f t="shared" si="11"/>
        <v>766</v>
      </c>
      <c r="S82" s="93" t="str">
        <f t="shared" si="12"/>
        <v>Dongen</v>
      </c>
      <c r="T82" s="100">
        <f t="shared" si="13"/>
        <v>1593331.1871665651</v>
      </c>
      <c r="U82" s="100">
        <f t="shared" si="14"/>
        <v>1555687.8491450555</v>
      </c>
      <c r="V82" s="100">
        <f t="shared" si="15"/>
        <v>1442913.3719570006</v>
      </c>
      <c r="W82" s="100">
        <f t="shared" si="16"/>
        <v>1449684.3717620419</v>
      </c>
      <c r="X82" s="100">
        <f t="shared" si="17"/>
        <v>1408187.7790041408</v>
      </c>
      <c r="Y82" s="100">
        <f t="shared" si="18"/>
        <v>1329040.9876794082</v>
      </c>
      <c r="Z82" s="101"/>
    </row>
    <row r="83" spans="2:26" s="42" customFormat="1">
      <c r="B83" s="92">
        <v>505</v>
      </c>
      <c r="C83" s="93" t="s">
        <v>96</v>
      </c>
      <c r="D83" s="94">
        <v>527.98495370370404</v>
      </c>
      <c r="E83" s="95">
        <v>1.03877008696286E-2</v>
      </c>
      <c r="F83" s="96">
        <v>0.93799999999999994</v>
      </c>
      <c r="G83" s="96">
        <v>0.86</v>
      </c>
      <c r="H83" s="96">
        <v>0.80300000000000005</v>
      </c>
      <c r="I83" s="96">
        <v>0.73499999999999999</v>
      </c>
      <c r="J83" s="96">
        <v>0.67200000000000004</v>
      </c>
      <c r="K83" s="96">
        <v>0.61199999999999999</v>
      </c>
      <c r="L83" s="97">
        <v>9.7436634157116106E-3</v>
      </c>
      <c r="M83" s="98">
        <v>8.9334227478805803E-3</v>
      </c>
      <c r="N83" s="98">
        <v>8.3413237983117599E-3</v>
      </c>
      <c r="O83" s="98">
        <v>7.6349601391770099E-3</v>
      </c>
      <c r="P83" s="98">
        <v>6.9805349843904104E-3</v>
      </c>
      <c r="Q83" s="99">
        <v>6.3572729322127E-3</v>
      </c>
      <c r="R83" s="92">
        <f t="shared" si="11"/>
        <v>505</v>
      </c>
      <c r="S83" s="93" t="str">
        <f t="shared" si="12"/>
        <v>Dordrecht</v>
      </c>
      <c r="T83" s="100">
        <f t="shared" si="13"/>
        <v>20146891.826715317</v>
      </c>
      <c r="U83" s="100">
        <f t="shared" si="14"/>
        <v>18957985.508991882</v>
      </c>
      <c r="V83" s="100">
        <f t="shared" si="15"/>
        <v>18289980.252450939</v>
      </c>
      <c r="W83" s="100">
        <f t="shared" si="16"/>
        <v>17247137.733638581</v>
      </c>
      <c r="X83" s="100">
        <f t="shared" si="17"/>
        <v>16290300.368587902</v>
      </c>
      <c r="Y83" s="100">
        <f t="shared" si="18"/>
        <v>15327596.845604712</v>
      </c>
      <c r="Z83" s="101"/>
    </row>
    <row r="84" spans="2:26" s="42" customFormat="1">
      <c r="B84" s="92">
        <v>498</v>
      </c>
      <c r="C84" s="93" t="s">
        <v>97</v>
      </c>
      <c r="D84" s="94">
        <v>33.655092592592602</v>
      </c>
      <c r="E84" s="95">
        <v>6.6213825249969796E-4</v>
      </c>
      <c r="F84" s="96">
        <v>0.96199999999999997</v>
      </c>
      <c r="G84" s="96">
        <v>0.93700000000000006</v>
      </c>
      <c r="H84" s="96">
        <v>0.85599999999999998</v>
      </c>
      <c r="I84" s="96">
        <v>0.79400000000000004</v>
      </c>
      <c r="J84" s="96">
        <v>0.70099999999999996</v>
      </c>
      <c r="K84" s="96">
        <v>0.64</v>
      </c>
      <c r="L84" s="97">
        <v>6.3697699890470996E-4</v>
      </c>
      <c r="M84" s="98">
        <v>6.2042354259221697E-4</v>
      </c>
      <c r="N84" s="98">
        <v>5.6679034413974205E-4</v>
      </c>
      <c r="O84" s="98">
        <v>5.2573777248476102E-4</v>
      </c>
      <c r="P84" s="98">
        <v>4.6415891500228802E-4</v>
      </c>
      <c r="Q84" s="99">
        <v>4.23768481599807E-4</v>
      </c>
      <c r="R84" s="92">
        <f t="shared" si="11"/>
        <v>498</v>
      </c>
      <c r="S84" s="93" t="str">
        <f t="shared" si="12"/>
        <v>Drechterland</v>
      </c>
      <c r="T84" s="100">
        <f t="shared" si="13"/>
        <v>1317072.0442113825</v>
      </c>
      <c r="U84" s="100">
        <f t="shared" si="14"/>
        <v>1316626.4333221151</v>
      </c>
      <c r="V84" s="100">
        <f t="shared" si="15"/>
        <v>1242798.4397025681</v>
      </c>
      <c r="W84" s="100">
        <f t="shared" si="16"/>
        <v>1187625.2931948404</v>
      </c>
      <c r="X84" s="100">
        <f t="shared" si="17"/>
        <v>1083196.0818265905</v>
      </c>
      <c r="Y84" s="100">
        <f t="shared" si="18"/>
        <v>1021719.9278834708</v>
      </c>
      <c r="Z84" s="101"/>
    </row>
    <row r="85" spans="2:26" s="42" customFormat="1">
      <c r="B85" s="92">
        <v>1719</v>
      </c>
      <c r="C85" s="93" t="s">
        <v>98</v>
      </c>
      <c r="D85" s="94">
        <v>37.2222222222222</v>
      </c>
      <c r="E85" s="95">
        <v>7.3231880460796102E-4</v>
      </c>
      <c r="F85" s="96">
        <v>0.90100000000000002</v>
      </c>
      <c r="G85" s="96">
        <v>0.85399999999999998</v>
      </c>
      <c r="H85" s="96">
        <v>0.82099999999999995</v>
      </c>
      <c r="I85" s="96">
        <v>0.8</v>
      </c>
      <c r="J85" s="96">
        <v>0.76300000000000001</v>
      </c>
      <c r="K85" s="96">
        <v>0.74299999999999999</v>
      </c>
      <c r="L85" s="97">
        <v>6.5981924295177303E-4</v>
      </c>
      <c r="M85" s="98">
        <v>6.25400259135199E-4</v>
      </c>
      <c r="N85" s="98">
        <v>6.0123373858313601E-4</v>
      </c>
      <c r="O85" s="98">
        <v>5.8585504368636901E-4</v>
      </c>
      <c r="P85" s="98">
        <v>5.5875924791587395E-4</v>
      </c>
      <c r="Q85" s="99">
        <v>5.4411287182371502E-4</v>
      </c>
      <c r="R85" s="92">
        <f t="shared" si="11"/>
        <v>1719</v>
      </c>
      <c r="S85" s="93" t="str">
        <f t="shared" si="12"/>
        <v>Drimmelen</v>
      </c>
      <c r="T85" s="100">
        <f t="shared" si="13"/>
        <v>1364302.7622956648</v>
      </c>
      <c r="U85" s="100">
        <f t="shared" si="14"/>
        <v>1327187.7291173462</v>
      </c>
      <c r="V85" s="100">
        <f t="shared" si="15"/>
        <v>1318322.3037113668</v>
      </c>
      <c r="W85" s="100">
        <f t="shared" si="16"/>
        <v>1323428.3409755721</v>
      </c>
      <c r="X85" s="100">
        <f t="shared" si="17"/>
        <v>1303962.5190089557</v>
      </c>
      <c r="Y85" s="100">
        <f t="shared" si="18"/>
        <v>1311874.2622420823</v>
      </c>
      <c r="Z85" s="101"/>
    </row>
    <row r="86" spans="2:26" s="42" customFormat="1">
      <c r="B86" s="92">
        <v>303</v>
      </c>
      <c r="C86" s="93" t="s">
        <v>99</v>
      </c>
      <c r="D86" s="94">
        <v>49.1666666666667</v>
      </c>
      <c r="E86" s="95">
        <v>9.6731662996723199E-4</v>
      </c>
      <c r="F86" s="96">
        <v>0.96499999999999997</v>
      </c>
      <c r="G86" s="96">
        <v>0.88900000000000001</v>
      </c>
      <c r="H86" s="96">
        <v>0.82699999999999996</v>
      </c>
      <c r="I86" s="96">
        <v>0.78400000000000003</v>
      </c>
      <c r="J86" s="96">
        <v>0.73899999999999999</v>
      </c>
      <c r="K86" s="96">
        <v>0.68600000000000005</v>
      </c>
      <c r="L86" s="97">
        <v>9.3346054791837896E-4</v>
      </c>
      <c r="M86" s="98">
        <v>8.5994448404086996E-4</v>
      </c>
      <c r="N86" s="98">
        <v>7.99970852982901E-4</v>
      </c>
      <c r="O86" s="98">
        <v>7.5837623789431E-4</v>
      </c>
      <c r="P86" s="98">
        <v>7.1484698954578504E-4</v>
      </c>
      <c r="Q86" s="99">
        <v>6.6357920815752201E-4</v>
      </c>
      <c r="R86" s="92">
        <f t="shared" si="11"/>
        <v>303</v>
      </c>
      <c r="S86" s="93" t="str">
        <f t="shared" si="12"/>
        <v>Dronten</v>
      </c>
      <c r="T86" s="100">
        <f t="shared" si="13"/>
        <v>1930108.6132647886</v>
      </c>
      <c r="U86" s="100">
        <f t="shared" si="14"/>
        <v>1824923.7192824096</v>
      </c>
      <c r="V86" s="100">
        <f t="shared" si="15"/>
        <v>1754092.2109455722</v>
      </c>
      <c r="W86" s="100">
        <f t="shared" si="16"/>
        <v>1713148.3584001691</v>
      </c>
      <c r="X86" s="100">
        <f t="shared" si="17"/>
        <v>1668220.5881528985</v>
      </c>
      <c r="Y86" s="100">
        <f t="shared" si="18"/>
        <v>1599911.5794174317</v>
      </c>
      <c r="Z86" s="101"/>
    </row>
    <row r="87" spans="2:26" s="42" customFormat="1">
      <c r="B87" s="92">
        <v>225</v>
      </c>
      <c r="C87" s="93" t="s">
        <v>100</v>
      </c>
      <c r="D87" s="94">
        <v>55.766203703703702</v>
      </c>
      <c r="E87" s="95">
        <v>1.0971574826996501E-3</v>
      </c>
      <c r="F87" s="96">
        <v>0.95</v>
      </c>
      <c r="G87" s="96">
        <v>0.80600000000000005</v>
      </c>
      <c r="H87" s="96">
        <v>0.72199999999999998</v>
      </c>
      <c r="I87" s="96">
        <v>0.627</v>
      </c>
      <c r="J87" s="96">
        <v>0.57499999999999996</v>
      </c>
      <c r="K87" s="96">
        <v>0.52200000000000002</v>
      </c>
      <c r="L87" s="97">
        <v>1.04229960856467E-3</v>
      </c>
      <c r="M87" s="98">
        <v>8.8430893105591899E-4</v>
      </c>
      <c r="N87" s="98">
        <v>7.9214770250914796E-4</v>
      </c>
      <c r="O87" s="98">
        <v>6.87917741652682E-4</v>
      </c>
      <c r="P87" s="98">
        <v>6.3086555255230002E-4</v>
      </c>
      <c r="Q87" s="99">
        <v>5.7271620596921805E-4</v>
      </c>
      <c r="R87" s="92">
        <f t="shared" si="11"/>
        <v>225</v>
      </c>
      <c r="S87" s="93" t="str">
        <f t="shared" si="12"/>
        <v>Druten</v>
      </c>
      <c r="T87" s="100">
        <f t="shared" si="13"/>
        <v>2155154.233973146</v>
      </c>
      <c r="U87" s="100">
        <f t="shared" si="14"/>
        <v>1876628.5189411389</v>
      </c>
      <c r="V87" s="100">
        <f t="shared" si="15"/>
        <v>1736938.4268296917</v>
      </c>
      <c r="W87" s="100">
        <f t="shared" si="16"/>
        <v>1553984.8045593493</v>
      </c>
      <c r="X87" s="100">
        <f t="shared" si="17"/>
        <v>1472235.2034984611</v>
      </c>
      <c r="Y87" s="100">
        <f t="shared" si="18"/>
        <v>1380837.8538476727</v>
      </c>
      <c r="Z87" s="101"/>
    </row>
    <row r="88" spans="2:26" s="42" customFormat="1">
      <c r="B88" s="92">
        <v>226</v>
      </c>
      <c r="C88" s="93" t="s">
        <v>101</v>
      </c>
      <c r="D88" s="94">
        <v>52.518518518518498</v>
      </c>
      <c r="E88" s="95">
        <v>1.03326175615332E-3</v>
      </c>
      <c r="F88" s="96">
        <v>0.88300000000000001</v>
      </c>
      <c r="G88" s="96">
        <v>0.79900000000000004</v>
      </c>
      <c r="H88" s="96">
        <v>0.70099999999999996</v>
      </c>
      <c r="I88" s="96">
        <v>0.66500000000000004</v>
      </c>
      <c r="J88" s="96">
        <v>0.58499999999999996</v>
      </c>
      <c r="K88" s="96">
        <v>0.54500000000000004</v>
      </c>
      <c r="L88" s="97">
        <v>9.1237013068338395E-4</v>
      </c>
      <c r="M88" s="98">
        <v>8.25576143166504E-4</v>
      </c>
      <c r="N88" s="98">
        <v>7.2431649106347896E-4</v>
      </c>
      <c r="O88" s="98">
        <v>6.8711906784195897E-4</v>
      </c>
      <c r="P88" s="98">
        <v>6.0445812734969404E-4</v>
      </c>
      <c r="Q88" s="99">
        <v>5.6312765710356098E-4</v>
      </c>
      <c r="R88" s="92">
        <f t="shared" si="11"/>
        <v>226</v>
      </c>
      <c r="S88" s="93" t="str">
        <f t="shared" si="12"/>
        <v>Duiven</v>
      </c>
      <c r="T88" s="100">
        <f t="shared" si="13"/>
        <v>1886500.1329134889</v>
      </c>
      <c r="U88" s="100">
        <f t="shared" si="14"/>
        <v>1751989.2431412351</v>
      </c>
      <c r="V88" s="100">
        <f t="shared" si="15"/>
        <v>1588205.2583496228</v>
      </c>
      <c r="W88" s="100">
        <f t="shared" si="16"/>
        <v>1552180.6252359878</v>
      </c>
      <c r="X88" s="100">
        <f t="shared" si="17"/>
        <v>1410608.854017593</v>
      </c>
      <c r="Y88" s="100">
        <f t="shared" si="18"/>
        <v>1357719.5430697182</v>
      </c>
      <c r="Z88" s="101"/>
    </row>
    <row r="89" spans="2:26" s="42" customFormat="1">
      <c r="B89" s="92">
        <v>1711</v>
      </c>
      <c r="C89" s="93" t="s">
        <v>102</v>
      </c>
      <c r="D89" s="94">
        <v>91.6458333333333</v>
      </c>
      <c r="E89" s="95">
        <v>1.8030618030617999E-3</v>
      </c>
      <c r="F89" s="96">
        <v>0.88500000000000001</v>
      </c>
      <c r="G89" s="96">
        <v>0.80700000000000005</v>
      </c>
      <c r="H89" s="96">
        <v>0.74099999999999999</v>
      </c>
      <c r="I89" s="96">
        <v>0.65200000000000002</v>
      </c>
      <c r="J89" s="96">
        <v>0.57899999999999996</v>
      </c>
      <c r="K89" s="96">
        <v>0.50600000000000001</v>
      </c>
      <c r="L89" s="97">
        <v>1.5957096957097E-3</v>
      </c>
      <c r="M89" s="98">
        <v>1.4550708750708701E-3</v>
      </c>
      <c r="N89" s="98">
        <v>1.3360687960688E-3</v>
      </c>
      <c r="O89" s="98">
        <v>1.1755962955962999E-3</v>
      </c>
      <c r="P89" s="98">
        <v>1.0439727839727799E-3</v>
      </c>
      <c r="Q89" s="99">
        <v>9.1234927234927195E-4</v>
      </c>
      <c r="R89" s="92">
        <f t="shared" si="11"/>
        <v>1711</v>
      </c>
      <c r="S89" s="93" t="str">
        <f t="shared" si="12"/>
        <v>Echt-Susteren</v>
      </c>
      <c r="T89" s="100">
        <f t="shared" si="13"/>
        <v>3299435.6695926804</v>
      </c>
      <c r="U89" s="100">
        <f t="shared" si="14"/>
        <v>3087866.0220903773</v>
      </c>
      <c r="V89" s="100">
        <f t="shared" si="15"/>
        <v>2929591.571659178</v>
      </c>
      <c r="W89" s="100">
        <f t="shared" si="16"/>
        <v>2655635.5055823829</v>
      </c>
      <c r="X89" s="100">
        <f t="shared" si="17"/>
        <v>2436293.2447981499</v>
      </c>
      <c r="Y89" s="100">
        <f t="shared" si="18"/>
        <v>2199704.4924863987</v>
      </c>
      <c r="Z89" s="101"/>
    </row>
    <row r="90" spans="2:26" s="42" customFormat="1">
      <c r="B90" s="92">
        <v>385</v>
      </c>
      <c r="C90" s="93" t="s">
        <v>103</v>
      </c>
      <c r="D90" s="94">
        <v>44.252314814814802</v>
      </c>
      <c r="E90" s="95">
        <v>8.7063050918472602E-4</v>
      </c>
      <c r="F90" s="96">
        <v>0.88600000000000001</v>
      </c>
      <c r="G90" s="96">
        <v>0.76900000000000002</v>
      </c>
      <c r="H90" s="96">
        <v>0.70199999999999996</v>
      </c>
      <c r="I90" s="96">
        <v>0.67300000000000004</v>
      </c>
      <c r="J90" s="96">
        <v>0.58799999999999997</v>
      </c>
      <c r="K90" s="96">
        <v>0.52100000000000002</v>
      </c>
      <c r="L90" s="97">
        <v>7.7137863113766695E-4</v>
      </c>
      <c r="M90" s="98">
        <v>6.6951486156305404E-4</v>
      </c>
      <c r="N90" s="98">
        <v>6.1118261744767799E-4</v>
      </c>
      <c r="O90" s="98">
        <v>5.8593433268132105E-4</v>
      </c>
      <c r="P90" s="98">
        <v>5.1193073940061903E-4</v>
      </c>
      <c r="Q90" s="99">
        <v>4.5359849528524201E-4</v>
      </c>
      <c r="R90" s="92">
        <f t="shared" si="11"/>
        <v>385</v>
      </c>
      <c r="S90" s="93" t="str">
        <f t="shared" si="12"/>
        <v>Edam-Volendam</v>
      </c>
      <c r="T90" s="100">
        <f t="shared" si="13"/>
        <v>1594973.181638306</v>
      </c>
      <c r="U90" s="100">
        <f t="shared" si="14"/>
        <v>1420805.149580363</v>
      </c>
      <c r="V90" s="100">
        <f t="shared" si="15"/>
        <v>1340137.1621638497</v>
      </c>
      <c r="W90" s="100">
        <f t="shared" si="16"/>
        <v>1323607.4523516332</v>
      </c>
      <c r="X90" s="100">
        <f t="shared" si="17"/>
        <v>1194679.9967907681</v>
      </c>
      <c r="Y90" s="100">
        <f t="shared" si="18"/>
        <v>1093641.0847292691</v>
      </c>
      <c r="Z90" s="101"/>
    </row>
    <row r="91" spans="2:26" s="42" customFormat="1">
      <c r="B91" s="92">
        <v>228</v>
      </c>
      <c r="C91" s="93" t="s">
        <v>104</v>
      </c>
      <c r="D91" s="94">
        <v>222.11921296296299</v>
      </c>
      <c r="E91" s="95">
        <v>4.3700259362910001E-3</v>
      </c>
      <c r="F91" s="96">
        <v>0.91200000000000003</v>
      </c>
      <c r="G91" s="96">
        <v>0.83099999999999996</v>
      </c>
      <c r="H91" s="96">
        <v>0.76100000000000001</v>
      </c>
      <c r="I91" s="96">
        <v>0.70799999999999996</v>
      </c>
      <c r="J91" s="96">
        <v>0.65200000000000002</v>
      </c>
      <c r="K91" s="96">
        <v>0.59399999999999997</v>
      </c>
      <c r="L91" s="97">
        <v>3.9854636538973901E-3</v>
      </c>
      <c r="M91" s="98">
        <v>3.6314915530578202E-3</v>
      </c>
      <c r="N91" s="98">
        <v>3.3255897375174502E-3</v>
      </c>
      <c r="O91" s="98">
        <v>3.0939783628940302E-3</v>
      </c>
      <c r="P91" s="98">
        <v>2.84925691046173E-3</v>
      </c>
      <c r="Q91" s="99">
        <v>2.59579540615685E-3</v>
      </c>
      <c r="R91" s="92">
        <f t="shared" si="11"/>
        <v>228</v>
      </c>
      <c r="S91" s="93" t="str">
        <f t="shared" si="12"/>
        <v>Ede</v>
      </c>
      <c r="T91" s="100">
        <f t="shared" si="13"/>
        <v>8240710.058282746</v>
      </c>
      <c r="U91" s="100">
        <f t="shared" si="14"/>
        <v>7706538.2644328531</v>
      </c>
      <c r="V91" s="100">
        <f t="shared" si="15"/>
        <v>7292004.4944494683</v>
      </c>
      <c r="W91" s="100">
        <f t="shared" si="16"/>
        <v>6989200.9908362133</v>
      </c>
      <c r="X91" s="100">
        <f t="shared" si="17"/>
        <v>6649239.7792559229</v>
      </c>
      <c r="Y91" s="100">
        <f t="shared" si="18"/>
        <v>6258549.2086772257</v>
      </c>
      <c r="Z91" s="101"/>
    </row>
    <row r="92" spans="2:26" s="42" customFormat="1">
      <c r="B92" s="92">
        <v>317</v>
      </c>
      <c r="C92" s="93" t="s">
        <v>105</v>
      </c>
      <c r="D92" s="94">
        <v>7</v>
      </c>
      <c r="E92" s="95">
        <v>1.3771965579194501E-4</v>
      </c>
      <c r="F92" s="96">
        <v>0.97</v>
      </c>
      <c r="G92" s="96">
        <v>0.94099999999999995</v>
      </c>
      <c r="H92" s="96">
        <v>0.78300000000000003</v>
      </c>
      <c r="I92" s="96">
        <v>0.65800000000000003</v>
      </c>
      <c r="J92" s="96">
        <v>0.63800000000000001</v>
      </c>
      <c r="K92" s="96">
        <v>0.46</v>
      </c>
      <c r="L92" s="97">
        <v>1.3358806611818701E-4</v>
      </c>
      <c r="M92" s="98">
        <v>1.2959419610022001E-4</v>
      </c>
      <c r="N92" s="98">
        <v>1.07834490485093E-4</v>
      </c>
      <c r="O92" s="98">
        <v>9.0619533511099794E-5</v>
      </c>
      <c r="P92" s="98">
        <v>8.7865140395260901E-5</v>
      </c>
      <c r="Q92" s="99">
        <v>6.3351041664294706E-5</v>
      </c>
      <c r="R92" s="92">
        <f t="shared" si="11"/>
        <v>317</v>
      </c>
      <c r="S92" s="93" t="str">
        <f t="shared" si="12"/>
        <v>Eemnes</v>
      </c>
      <c r="T92" s="100">
        <f t="shared" si="13"/>
        <v>276218.93353616493</v>
      </c>
      <c r="U92" s="100">
        <f t="shared" si="14"/>
        <v>275017.1978931927</v>
      </c>
      <c r="V92" s="100">
        <f t="shared" si="15"/>
        <v>236448.16448734922</v>
      </c>
      <c r="W92" s="100">
        <f t="shared" si="16"/>
        <v>204706.71062239321</v>
      </c>
      <c r="X92" s="100">
        <f t="shared" si="17"/>
        <v>205048.68640694045</v>
      </c>
      <c r="Y92" s="100">
        <f t="shared" si="18"/>
        <v>152741.47212701867</v>
      </c>
      <c r="Z92" s="101"/>
    </row>
    <row r="93" spans="2:26" s="42" customFormat="1">
      <c r="B93" s="92">
        <v>1979</v>
      </c>
      <c r="C93" s="93" t="s">
        <v>106</v>
      </c>
      <c r="D93" s="94">
        <v>255.37962962962899</v>
      </c>
      <c r="E93" s="95">
        <v>5.0243992412667103E-3</v>
      </c>
      <c r="F93" s="96">
        <v>0.91700000000000004</v>
      </c>
      <c r="G93" s="96">
        <v>0.84799999999999998</v>
      </c>
      <c r="H93" s="96">
        <v>0.78400000000000003</v>
      </c>
      <c r="I93" s="96">
        <v>0.74</v>
      </c>
      <c r="J93" s="96">
        <v>0.67100000000000004</v>
      </c>
      <c r="K93" s="96">
        <v>0.61799999999999999</v>
      </c>
      <c r="L93" s="97">
        <v>4.6073741042415703E-3</v>
      </c>
      <c r="M93" s="98">
        <v>4.2606905565941702E-3</v>
      </c>
      <c r="N93" s="98">
        <v>3.9391290051530997E-3</v>
      </c>
      <c r="O93" s="98">
        <v>3.7180554385373601E-3</v>
      </c>
      <c r="P93" s="98">
        <v>3.3713718908899601E-3</v>
      </c>
      <c r="Q93" s="99">
        <v>3.10507873110283E-3</v>
      </c>
      <c r="R93" s="92">
        <f t="shared" si="11"/>
        <v>1979</v>
      </c>
      <c r="S93" s="93" t="str">
        <f t="shared" si="12"/>
        <v>Eemsdelta</v>
      </c>
      <c r="T93" s="100">
        <f t="shared" si="13"/>
        <v>9526629.12531293</v>
      </c>
      <c r="U93" s="100">
        <f t="shared" si="14"/>
        <v>9041787.4659938347</v>
      </c>
      <c r="V93" s="100">
        <f t="shared" si="15"/>
        <v>8637309.0720550567</v>
      </c>
      <c r="W93" s="100">
        <f t="shared" si="16"/>
        <v>8398971.7144312561</v>
      </c>
      <c r="X93" s="100">
        <f t="shared" si="17"/>
        <v>7867686.4852941744</v>
      </c>
      <c r="Y93" s="100">
        <f t="shared" si="18"/>
        <v>7486448.2729768148</v>
      </c>
      <c r="Z93" s="101"/>
    </row>
    <row r="94" spans="2:26" s="42" customFormat="1">
      <c r="B94" s="92">
        <v>770</v>
      </c>
      <c r="C94" s="93" t="s">
        <v>107</v>
      </c>
      <c r="D94" s="94">
        <v>75.717592592592595</v>
      </c>
      <c r="E94" s="95">
        <v>1.48968582703522E-3</v>
      </c>
      <c r="F94" s="96">
        <v>0.89400000000000002</v>
      </c>
      <c r="G94" s="96">
        <v>0.81399999999999995</v>
      </c>
      <c r="H94" s="96">
        <v>0.75700000000000001</v>
      </c>
      <c r="I94" s="96">
        <v>0.70499999999999996</v>
      </c>
      <c r="J94" s="96">
        <v>0.67500000000000004</v>
      </c>
      <c r="K94" s="96">
        <v>0.63900000000000001</v>
      </c>
      <c r="L94" s="97">
        <v>1.3317791293694899E-3</v>
      </c>
      <c r="M94" s="98">
        <v>1.2126042632066699E-3</v>
      </c>
      <c r="N94" s="98">
        <v>1.1276921710656699E-3</v>
      </c>
      <c r="O94" s="98">
        <v>1.0502285080598299E-3</v>
      </c>
      <c r="P94" s="98">
        <v>1.00553793324878E-3</v>
      </c>
      <c r="Q94" s="99">
        <v>9.5190924347550898E-4</v>
      </c>
      <c r="R94" s="92">
        <f t="shared" si="11"/>
        <v>770</v>
      </c>
      <c r="S94" s="93" t="str">
        <f t="shared" si="12"/>
        <v>Eersel</v>
      </c>
      <c r="T94" s="100">
        <f t="shared" si="13"/>
        <v>2753708.632137171</v>
      </c>
      <c r="U94" s="100">
        <f t="shared" si="14"/>
        <v>2573317.6072371327</v>
      </c>
      <c r="V94" s="100">
        <f t="shared" si="15"/>
        <v>2472685.1562589039</v>
      </c>
      <c r="W94" s="100">
        <f t="shared" si="16"/>
        <v>2372433.5687565398</v>
      </c>
      <c r="X94" s="100">
        <f t="shared" si="17"/>
        <v>2346598.7923935866</v>
      </c>
      <c r="Y94" s="100">
        <f t="shared" si="18"/>
        <v>2295084.9008961529</v>
      </c>
      <c r="Z94" s="101"/>
    </row>
    <row r="95" spans="2:26" s="42" customFormat="1">
      <c r="B95" s="92">
        <v>1903</v>
      </c>
      <c r="C95" s="93" t="s">
        <v>108</v>
      </c>
      <c r="D95" s="94">
        <v>41.2638888888889</v>
      </c>
      <c r="E95" s="95">
        <v>8.1183551063069095E-4</v>
      </c>
      <c r="F95" s="96">
        <v>0.90200000000000002</v>
      </c>
      <c r="G95" s="96">
        <v>0.84299999999999997</v>
      </c>
      <c r="H95" s="96">
        <v>0.73299999999999998</v>
      </c>
      <c r="I95" s="96">
        <v>0.64</v>
      </c>
      <c r="J95" s="96">
        <v>0.58099999999999996</v>
      </c>
      <c r="K95" s="96">
        <v>0.52500000000000002</v>
      </c>
      <c r="L95" s="97">
        <v>7.3227563058888396E-4</v>
      </c>
      <c r="M95" s="98">
        <v>6.8437733546167299E-4</v>
      </c>
      <c r="N95" s="98">
        <v>5.9507542929229705E-4</v>
      </c>
      <c r="O95" s="98">
        <v>5.1957472680364198E-4</v>
      </c>
      <c r="P95" s="98">
        <v>4.7167643167643199E-4</v>
      </c>
      <c r="Q95" s="99">
        <v>4.2621364308111299E-4</v>
      </c>
      <c r="R95" s="92">
        <f t="shared" si="11"/>
        <v>1903</v>
      </c>
      <c r="S95" s="93" t="str">
        <f t="shared" si="12"/>
        <v>Eijsden-Margraten</v>
      </c>
      <c r="T95" s="100">
        <f t="shared" si="13"/>
        <v>1514120.23254259</v>
      </c>
      <c r="U95" s="100">
        <f t="shared" si="14"/>
        <v>1452345.4195026204</v>
      </c>
      <c r="V95" s="100">
        <f t="shared" si="15"/>
        <v>1304819.0087858387</v>
      </c>
      <c r="W95" s="100">
        <f t="shared" si="16"/>
        <v>1173703.1644890809</v>
      </c>
      <c r="X95" s="100">
        <f t="shared" si="17"/>
        <v>1100739.5229699297</v>
      </c>
      <c r="Y95" s="100">
        <f t="shared" si="18"/>
        <v>1027615.2936806438</v>
      </c>
      <c r="Z95" s="101"/>
    </row>
    <row r="96" spans="2:26" s="42" customFormat="1">
      <c r="B96" s="92">
        <v>772</v>
      </c>
      <c r="C96" s="93" t="s">
        <v>109</v>
      </c>
      <c r="D96" s="94">
        <v>946.680555555556</v>
      </c>
      <c r="E96" s="95">
        <v>1.8625217179434099E-2</v>
      </c>
      <c r="F96" s="96">
        <v>0.93600000000000005</v>
      </c>
      <c r="G96" s="96">
        <v>0.873</v>
      </c>
      <c r="H96" s="96">
        <v>0.81299999999999994</v>
      </c>
      <c r="I96" s="96">
        <v>0.75800000000000001</v>
      </c>
      <c r="J96" s="96">
        <v>0.69199999999999995</v>
      </c>
      <c r="K96" s="96">
        <v>0.64100000000000001</v>
      </c>
      <c r="L96" s="97">
        <v>1.74332032799503E-2</v>
      </c>
      <c r="M96" s="98">
        <v>1.6259814597645899E-2</v>
      </c>
      <c r="N96" s="98">
        <v>1.5142301566879899E-2</v>
      </c>
      <c r="O96" s="98">
        <v>1.4117914622011001E-2</v>
      </c>
      <c r="P96" s="98">
        <v>1.28886502881684E-2</v>
      </c>
      <c r="Q96" s="99">
        <v>1.19387642120172E-2</v>
      </c>
      <c r="R96" s="92">
        <f t="shared" si="11"/>
        <v>772</v>
      </c>
      <c r="S96" s="93" t="str">
        <f t="shared" si="12"/>
        <v>Eindhoven</v>
      </c>
      <c r="T96" s="100">
        <f t="shared" si="13"/>
        <v>36046489.465958871</v>
      </c>
      <c r="U96" s="100">
        <f t="shared" si="14"/>
        <v>34505624.352569401</v>
      </c>
      <c r="V96" s="100">
        <f t="shared" si="15"/>
        <v>33202451.233333487</v>
      </c>
      <c r="W96" s="100">
        <f t="shared" si="16"/>
        <v>31891930.482798893</v>
      </c>
      <c r="X96" s="100">
        <f t="shared" si="17"/>
        <v>30077921.679277346</v>
      </c>
      <c r="Y96" s="100">
        <f t="shared" si="18"/>
        <v>28784758.280441053</v>
      </c>
      <c r="Z96" s="101"/>
    </row>
    <row r="97" spans="2:26" s="42" customFormat="1">
      <c r="B97" s="92">
        <v>230</v>
      </c>
      <c r="C97" s="93" t="s">
        <v>110</v>
      </c>
      <c r="D97" s="94">
        <v>91.615740740740705</v>
      </c>
      <c r="E97" s="95">
        <v>1.80246975427698E-3</v>
      </c>
      <c r="F97" s="96">
        <v>0.92500000000000004</v>
      </c>
      <c r="G97" s="96">
        <v>0.86599999999999999</v>
      </c>
      <c r="H97" s="96">
        <v>0.8</v>
      </c>
      <c r="I97" s="96">
        <v>0.76100000000000001</v>
      </c>
      <c r="J97" s="96">
        <v>0.67900000000000005</v>
      </c>
      <c r="K97" s="96">
        <v>0.61599999999999999</v>
      </c>
      <c r="L97" s="97">
        <v>1.6672845227062099E-3</v>
      </c>
      <c r="M97" s="98">
        <v>1.5609388072038699E-3</v>
      </c>
      <c r="N97" s="98">
        <v>1.44197580342159E-3</v>
      </c>
      <c r="O97" s="98">
        <v>1.37167948300478E-3</v>
      </c>
      <c r="P97" s="98">
        <v>1.22387696315407E-3</v>
      </c>
      <c r="Q97" s="99">
        <v>1.1103213686346201E-3</v>
      </c>
      <c r="R97" s="92">
        <f t="shared" si="11"/>
        <v>230</v>
      </c>
      <c r="S97" s="93" t="str">
        <f t="shared" si="12"/>
        <v>Elburg</v>
      </c>
      <c r="T97" s="100">
        <f t="shared" si="13"/>
        <v>3447430.3442331562</v>
      </c>
      <c r="U97" s="100">
        <f t="shared" si="14"/>
        <v>3312532.7349379817</v>
      </c>
      <c r="V97" s="100">
        <f t="shared" si="15"/>
        <v>3161813.3532270808</v>
      </c>
      <c r="W97" s="100">
        <f t="shared" si="16"/>
        <v>3098581.333567997</v>
      </c>
      <c r="X97" s="100">
        <f t="shared" si="17"/>
        <v>2856131.1401716378</v>
      </c>
      <c r="Y97" s="100">
        <f t="shared" si="18"/>
        <v>2677021.8124909205</v>
      </c>
      <c r="Z97" s="101"/>
    </row>
    <row r="98" spans="2:26" s="42" customFormat="1">
      <c r="B98" s="92">
        <v>114</v>
      </c>
      <c r="C98" s="93" t="s">
        <v>111</v>
      </c>
      <c r="D98" s="94">
        <v>687.34027777777806</v>
      </c>
      <c r="E98" s="95">
        <v>1.3522895209642199E-2</v>
      </c>
      <c r="F98" s="96">
        <v>0.92600000000000005</v>
      </c>
      <c r="G98" s="96">
        <v>0.85299999999999998</v>
      </c>
      <c r="H98" s="96">
        <v>0.78600000000000003</v>
      </c>
      <c r="I98" s="96">
        <v>0.72099999999999997</v>
      </c>
      <c r="J98" s="96">
        <v>0.66100000000000003</v>
      </c>
      <c r="K98" s="96">
        <v>0.60299999999999998</v>
      </c>
      <c r="L98" s="97">
        <v>1.2522200964128699E-2</v>
      </c>
      <c r="M98" s="98">
        <v>1.15350296138248E-2</v>
      </c>
      <c r="N98" s="98">
        <v>1.0628995634778799E-2</v>
      </c>
      <c r="O98" s="98">
        <v>9.75000744615203E-3</v>
      </c>
      <c r="P98" s="98">
        <v>8.9386337335735002E-3</v>
      </c>
      <c r="Q98" s="99">
        <v>8.1543058114142506E-3</v>
      </c>
      <c r="R98" s="92">
        <f t="shared" si="11"/>
        <v>114</v>
      </c>
      <c r="S98" s="93" t="str">
        <f t="shared" si="12"/>
        <v>Emmen</v>
      </c>
      <c r="T98" s="100">
        <f t="shared" si="13"/>
        <v>25892050.812211484</v>
      </c>
      <c r="U98" s="100">
        <f t="shared" si="14"/>
        <v>24478962.927906215</v>
      </c>
      <c r="V98" s="100">
        <f t="shared" si="15"/>
        <v>23306147.197263561</v>
      </c>
      <c r="W98" s="100">
        <f t="shared" si="16"/>
        <v>22024963.884868708</v>
      </c>
      <c r="X98" s="100">
        <f t="shared" si="17"/>
        <v>20859866.576174833</v>
      </c>
      <c r="Y98" s="100">
        <f t="shared" si="18"/>
        <v>19660302.989323899</v>
      </c>
      <c r="Z98" s="101"/>
    </row>
    <row r="99" spans="2:26" s="42" customFormat="1">
      <c r="B99" s="92">
        <v>388</v>
      </c>
      <c r="C99" s="93" t="s">
        <v>112</v>
      </c>
      <c r="D99" s="94">
        <v>39.7013888888889</v>
      </c>
      <c r="E99" s="95">
        <v>7.8109451603427496E-4</v>
      </c>
      <c r="F99" s="96">
        <v>0.92500000000000004</v>
      </c>
      <c r="G99" s="96">
        <v>0.876</v>
      </c>
      <c r="H99" s="96">
        <v>0.79800000000000004</v>
      </c>
      <c r="I99" s="96">
        <v>0.77800000000000002</v>
      </c>
      <c r="J99" s="96">
        <v>0.745</v>
      </c>
      <c r="K99" s="96">
        <v>0.70499999999999996</v>
      </c>
      <c r="L99" s="97">
        <v>7.2251242733170401E-4</v>
      </c>
      <c r="M99" s="98">
        <v>6.8423879604602499E-4</v>
      </c>
      <c r="N99" s="98">
        <v>6.2331342379535202E-4</v>
      </c>
      <c r="O99" s="98">
        <v>6.0769153347466597E-4</v>
      </c>
      <c r="P99" s="98">
        <v>5.8191541444553498E-4</v>
      </c>
      <c r="Q99" s="99">
        <v>5.5067163380416396E-4</v>
      </c>
      <c r="R99" s="92">
        <f t="shared" si="11"/>
        <v>388</v>
      </c>
      <c r="S99" s="93" t="str">
        <f t="shared" si="12"/>
        <v>Enkhuizen</v>
      </c>
      <c r="T99" s="100">
        <f t="shared" si="13"/>
        <v>1493932.9383481431</v>
      </c>
      <c r="U99" s="100">
        <f t="shared" si="14"/>
        <v>1452051.4192847416</v>
      </c>
      <c r="V99" s="100">
        <f t="shared" si="15"/>
        <v>1366736.3224302537</v>
      </c>
      <c r="W99" s="100">
        <f t="shared" si="16"/>
        <v>1372756.2929403018</v>
      </c>
      <c r="X99" s="100">
        <f t="shared" si="17"/>
        <v>1358001.487225109</v>
      </c>
      <c r="Y99" s="100">
        <f t="shared" si="18"/>
        <v>1327687.6558960199</v>
      </c>
      <c r="Z99" s="101"/>
    </row>
    <row r="100" spans="2:26" s="42" customFormat="1">
      <c r="B100" s="92">
        <v>153</v>
      </c>
      <c r="C100" s="93" t="s">
        <v>113</v>
      </c>
      <c r="D100" s="94">
        <v>699</v>
      </c>
      <c r="E100" s="95">
        <v>1.37522913426528E-2</v>
      </c>
      <c r="F100" s="96">
        <v>0.93600000000000005</v>
      </c>
      <c r="G100" s="96">
        <v>0.84099999999999997</v>
      </c>
      <c r="H100" s="96">
        <v>0.77200000000000002</v>
      </c>
      <c r="I100" s="96">
        <v>0.70599999999999996</v>
      </c>
      <c r="J100" s="96">
        <v>0.63500000000000001</v>
      </c>
      <c r="K100" s="96">
        <v>0.57899999999999996</v>
      </c>
      <c r="L100" s="97">
        <v>1.2872144696723001E-2</v>
      </c>
      <c r="M100" s="98">
        <v>1.1565677019171E-2</v>
      </c>
      <c r="N100" s="98">
        <v>1.0616768916528E-2</v>
      </c>
      <c r="O100" s="98">
        <v>9.7091176879128705E-3</v>
      </c>
      <c r="P100" s="98">
        <v>8.7327050025845197E-3</v>
      </c>
      <c r="Q100" s="99">
        <v>7.9625766873959603E-3</v>
      </c>
      <c r="R100" s="92">
        <f t="shared" si="11"/>
        <v>153</v>
      </c>
      <c r="S100" s="93" t="str">
        <f t="shared" si="12"/>
        <v>Enschede</v>
      </c>
      <c r="T100" s="100">
        <f t="shared" si="13"/>
        <v>26615626.558336485</v>
      </c>
      <c r="U100" s="100">
        <f t="shared" si="14"/>
        <v>24544001.053027887</v>
      </c>
      <c r="V100" s="100">
        <f t="shared" si="15"/>
        <v>23279337.73143217</v>
      </c>
      <c r="W100" s="100">
        <f t="shared" si="16"/>
        <v>21932595.191464894</v>
      </c>
      <c r="X100" s="100">
        <f t="shared" si="17"/>
        <v>20379295.833411686</v>
      </c>
      <c r="Y100" s="100">
        <f t="shared" si="18"/>
        <v>19198037.683453124</v>
      </c>
      <c r="Z100" s="101"/>
    </row>
    <row r="101" spans="2:26" s="42" customFormat="1">
      <c r="B101" s="92">
        <v>232</v>
      </c>
      <c r="C101" s="93" t="s">
        <v>114</v>
      </c>
      <c r="D101" s="94">
        <v>111.518518518519</v>
      </c>
      <c r="E101" s="95">
        <v>2.194041712114E-3</v>
      </c>
      <c r="F101" s="96">
        <v>0.93200000000000005</v>
      </c>
      <c r="G101" s="96">
        <v>0.872</v>
      </c>
      <c r="H101" s="96">
        <v>0.81299999999999994</v>
      </c>
      <c r="I101" s="96">
        <v>0.745</v>
      </c>
      <c r="J101" s="96">
        <v>0.69399999999999995</v>
      </c>
      <c r="K101" s="96">
        <v>0.61899999999999999</v>
      </c>
      <c r="L101" s="97">
        <v>2.0448468756902498E-3</v>
      </c>
      <c r="M101" s="98">
        <v>1.9132043729634101E-3</v>
      </c>
      <c r="N101" s="98">
        <v>1.7837559119486799E-3</v>
      </c>
      <c r="O101" s="98">
        <v>1.6345610755249299E-3</v>
      </c>
      <c r="P101" s="98">
        <v>1.52266494820712E-3</v>
      </c>
      <c r="Q101" s="99">
        <v>1.3581118197985699E-3</v>
      </c>
      <c r="R101" s="92">
        <f t="shared" si="11"/>
        <v>232</v>
      </c>
      <c r="S101" s="93" t="str">
        <f t="shared" si="12"/>
        <v>Epe</v>
      </c>
      <c r="T101" s="100">
        <f t="shared" si="13"/>
        <v>4228112.8820909169</v>
      </c>
      <c r="U101" s="100">
        <f t="shared" si="14"/>
        <v>4060090.0463358527</v>
      </c>
      <c r="V101" s="100">
        <f t="shared" si="15"/>
        <v>3911232.9401883516</v>
      </c>
      <c r="W101" s="100">
        <f t="shared" si="16"/>
        <v>3692422.6832521097</v>
      </c>
      <c r="X101" s="100">
        <f t="shared" si="17"/>
        <v>3553405.2078360072</v>
      </c>
      <c r="Y101" s="100">
        <f t="shared" si="18"/>
        <v>3274452.8459119746</v>
      </c>
      <c r="Z101" s="101"/>
    </row>
    <row r="102" spans="2:26" s="42" customFormat="1">
      <c r="B102" s="92">
        <v>233</v>
      </c>
      <c r="C102" s="93" t="s">
        <v>115</v>
      </c>
      <c r="D102" s="94">
        <v>100.27662037037</v>
      </c>
      <c r="E102" s="95">
        <v>1.9728659487695602E-3</v>
      </c>
      <c r="F102" s="96">
        <v>0.92600000000000005</v>
      </c>
      <c r="G102" s="96">
        <v>0.875</v>
      </c>
      <c r="H102" s="96">
        <v>0.81100000000000005</v>
      </c>
      <c r="I102" s="96">
        <v>0.754</v>
      </c>
      <c r="J102" s="96">
        <v>0.70799999999999996</v>
      </c>
      <c r="K102" s="96">
        <v>0.66</v>
      </c>
      <c r="L102" s="97">
        <v>1.82687386856062E-3</v>
      </c>
      <c r="M102" s="98">
        <v>1.7262577051733699E-3</v>
      </c>
      <c r="N102" s="98">
        <v>1.59999428445212E-3</v>
      </c>
      <c r="O102" s="98">
        <v>1.4875409253722501E-3</v>
      </c>
      <c r="P102" s="98">
        <v>1.3967890917288501E-3</v>
      </c>
      <c r="Q102" s="99">
        <v>1.3020915261879101E-3</v>
      </c>
      <c r="R102" s="92">
        <f t="shared" si="11"/>
        <v>233</v>
      </c>
      <c r="S102" s="93" t="str">
        <f t="shared" si="12"/>
        <v>Ermelo</v>
      </c>
      <c r="T102" s="100">
        <f t="shared" si="13"/>
        <v>3777411.9076808956</v>
      </c>
      <c r="U102" s="100">
        <f t="shared" si="14"/>
        <v>3663362.7986794347</v>
      </c>
      <c r="V102" s="100">
        <f t="shared" si="15"/>
        <v>3508299.7104831845</v>
      </c>
      <c r="W102" s="100">
        <f t="shared" si="16"/>
        <v>3360308.7320223898</v>
      </c>
      <c r="X102" s="100">
        <f t="shared" si="17"/>
        <v>3259651.8614564463</v>
      </c>
      <c r="Y102" s="100">
        <f t="shared" si="18"/>
        <v>3139386.0515816989</v>
      </c>
      <c r="Z102" s="101"/>
    </row>
    <row r="103" spans="2:26" s="42" customFormat="1">
      <c r="B103" s="92">
        <v>777</v>
      </c>
      <c r="C103" s="93" t="s">
        <v>116</v>
      </c>
      <c r="D103" s="94">
        <v>161.16203703703701</v>
      </c>
      <c r="E103" s="95">
        <v>3.1707400382099201E-3</v>
      </c>
      <c r="F103" s="96">
        <v>0.94699999999999995</v>
      </c>
      <c r="G103" s="96">
        <v>0.90600000000000003</v>
      </c>
      <c r="H103" s="96">
        <v>0.83499999999999996</v>
      </c>
      <c r="I103" s="96">
        <v>0.78200000000000003</v>
      </c>
      <c r="J103" s="96">
        <v>0.72899999999999998</v>
      </c>
      <c r="K103" s="96">
        <v>0.68799999999999994</v>
      </c>
      <c r="L103" s="97">
        <v>3.00269081618479E-3</v>
      </c>
      <c r="M103" s="98">
        <v>2.87269047461819E-3</v>
      </c>
      <c r="N103" s="98">
        <v>2.6475679319052799E-3</v>
      </c>
      <c r="O103" s="98">
        <v>2.4795187098801599E-3</v>
      </c>
      <c r="P103" s="98">
        <v>2.3114694878550298E-3</v>
      </c>
      <c r="Q103" s="99">
        <v>2.1814691462884199E-3</v>
      </c>
      <c r="R103" s="92">
        <f t="shared" si="11"/>
        <v>777</v>
      </c>
      <c r="S103" s="93" t="str">
        <f t="shared" si="12"/>
        <v>Etten-Leur</v>
      </c>
      <c r="T103" s="100">
        <f t="shared" si="13"/>
        <v>6208638.8334390512</v>
      </c>
      <c r="U103" s="100">
        <f t="shared" si="14"/>
        <v>6096255.1450451817</v>
      </c>
      <c r="V103" s="100">
        <f t="shared" si="15"/>
        <v>5805309.3684446942</v>
      </c>
      <c r="W103" s="100">
        <f t="shared" si="16"/>
        <v>5601155.726144583</v>
      </c>
      <c r="X103" s="100">
        <f t="shared" si="17"/>
        <v>5394218.6858437099</v>
      </c>
      <c r="Y103" s="100">
        <f t="shared" si="18"/>
        <v>5259594.7919757608</v>
      </c>
      <c r="Z103" s="101"/>
    </row>
    <row r="104" spans="2:26" s="42" customFormat="1">
      <c r="B104" s="92">
        <v>779</v>
      </c>
      <c r="C104" s="93" t="s">
        <v>117</v>
      </c>
      <c r="D104" s="94">
        <v>51.175925925925903</v>
      </c>
      <c r="E104" s="95">
        <v>1.0068472719075099E-3</v>
      </c>
      <c r="F104" s="96">
        <v>0.93700000000000006</v>
      </c>
      <c r="G104" s="96">
        <v>0.89100000000000001</v>
      </c>
      <c r="H104" s="96">
        <v>0.76700000000000002</v>
      </c>
      <c r="I104" s="96">
        <v>0.68799999999999994</v>
      </c>
      <c r="J104" s="96">
        <v>0.60699999999999998</v>
      </c>
      <c r="K104" s="96">
        <v>0.53800000000000003</v>
      </c>
      <c r="L104" s="97">
        <v>9.4341589377733997E-4</v>
      </c>
      <c r="M104" s="98">
        <v>8.97100919269594E-4</v>
      </c>
      <c r="N104" s="98">
        <v>7.7225185755306204E-4</v>
      </c>
      <c r="O104" s="98">
        <v>6.92710923072369E-4</v>
      </c>
      <c r="P104" s="98">
        <v>6.1115629404786002E-4</v>
      </c>
      <c r="Q104" s="99">
        <v>5.4168383228624204E-4</v>
      </c>
      <c r="R104" s="92">
        <f t="shared" si="11"/>
        <v>779</v>
      </c>
      <c r="S104" s="93" t="str">
        <f t="shared" si="12"/>
        <v>Geertruidenberg</v>
      </c>
      <c r="T104" s="100">
        <f t="shared" si="13"/>
        <v>1950693.1991192845</v>
      </c>
      <c r="U104" s="100">
        <f t="shared" si="14"/>
        <v>1903774.9256466294</v>
      </c>
      <c r="V104" s="100">
        <f t="shared" si="15"/>
        <v>1693312.9040528049</v>
      </c>
      <c r="W104" s="100">
        <f t="shared" si="16"/>
        <v>1564812.4524606741</v>
      </c>
      <c r="X104" s="100">
        <f t="shared" si="17"/>
        <v>1426240.1985600952</v>
      </c>
      <c r="Y104" s="100">
        <f t="shared" si="18"/>
        <v>1306017.7669886276</v>
      </c>
    </row>
    <row r="105" spans="2:26" s="42" customFormat="1">
      <c r="B105" s="92">
        <v>1771</v>
      </c>
      <c r="C105" s="93" t="s">
        <v>118</v>
      </c>
      <c r="D105" s="94">
        <v>43.667824074074097</v>
      </c>
      <c r="E105" s="95">
        <v>8.5913110009495604E-4</v>
      </c>
      <c r="F105" s="96">
        <v>0.96199999999999997</v>
      </c>
      <c r="G105" s="96">
        <v>0.88700000000000001</v>
      </c>
      <c r="H105" s="96">
        <v>0.86599999999999999</v>
      </c>
      <c r="I105" s="96">
        <v>0.81899999999999995</v>
      </c>
      <c r="J105" s="96">
        <v>0.75900000000000001</v>
      </c>
      <c r="K105" s="96">
        <v>0.69299999999999995</v>
      </c>
      <c r="L105" s="97">
        <v>8.2648411829134704E-4</v>
      </c>
      <c r="M105" s="98">
        <v>7.6204928578422603E-4</v>
      </c>
      <c r="N105" s="98">
        <v>7.4400753268223196E-4</v>
      </c>
      <c r="O105" s="98">
        <v>7.0362837097776899E-4</v>
      </c>
      <c r="P105" s="98">
        <v>6.5208050497207097E-4</v>
      </c>
      <c r="Q105" s="99">
        <v>5.9537785236580404E-4</v>
      </c>
      <c r="R105" s="92">
        <f t="shared" si="11"/>
        <v>1771</v>
      </c>
      <c r="S105" s="93" t="str">
        <f t="shared" si="12"/>
        <v>Geldrop-Mierlo</v>
      </c>
      <c r="T105" s="100">
        <f t="shared" si="13"/>
        <v>1708914.3392272929</v>
      </c>
      <c r="U105" s="100">
        <f t="shared" si="14"/>
        <v>1617176.2743974526</v>
      </c>
      <c r="V105" s="100">
        <f t="shared" si="15"/>
        <v>1631381.7098416602</v>
      </c>
      <c r="W105" s="100">
        <f t="shared" si="16"/>
        <v>1589474.628070219</v>
      </c>
      <c r="X105" s="100">
        <f t="shared" si="17"/>
        <v>1521744.0087685704</v>
      </c>
      <c r="Y105" s="100">
        <f t="shared" si="18"/>
        <v>1435475.8383306866</v>
      </c>
      <c r="Z105" s="101"/>
    </row>
    <row r="106" spans="2:26" s="42" customFormat="1">
      <c r="B106" s="92">
        <v>1652</v>
      </c>
      <c r="C106" s="93" t="s">
        <v>119</v>
      </c>
      <c r="D106" s="94">
        <v>123.23553240740701</v>
      </c>
      <c r="E106" s="95">
        <v>2.4245650149264599E-3</v>
      </c>
      <c r="F106" s="96">
        <v>0.92100000000000004</v>
      </c>
      <c r="G106" s="96">
        <v>0.86</v>
      </c>
      <c r="H106" s="96">
        <v>0.77200000000000002</v>
      </c>
      <c r="I106" s="96">
        <v>0.72799999999999998</v>
      </c>
      <c r="J106" s="96">
        <v>0.67100000000000004</v>
      </c>
      <c r="K106" s="96">
        <v>0.64100000000000001</v>
      </c>
      <c r="L106" s="97">
        <v>2.2330243787472702E-3</v>
      </c>
      <c r="M106" s="98">
        <v>2.0851259128367599E-3</v>
      </c>
      <c r="N106" s="98">
        <v>1.8717641915232299E-3</v>
      </c>
      <c r="O106" s="98">
        <v>1.7650833308664601E-3</v>
      </c>
      <c r="P106" s="98">
        <v>1.6268831250156599E-3</v>
      </c>
      <c r="Q106" s="99">
        <v>1.5541461745678599E-3</v>
      </c>
      <c r="R106" s="92">
        <f t="shared" si="11"/>
        <v>1652</v>
      </c>
      <c r="S106" s="93" t="str">
        <f t="shared" si="12"/>
        <v>Gemert-Bakel</v>
      </c>
      <c r="T106" s="100">
        <f t="shared" si="13"/>
        <v>4617205.9404777549</v>
      </c>
      <c r="U106" s="100">
        <f t="shared" si="14"/>
        <v>4424931.8492580075</v>
      </c>
      <c r="V106" s="100">
        <f t="shared" si="15"/>
        <v>4104208.2681328789</v>
      </c>
      <c r="W106" s="100">
        <f t="shared" si="16"/>
        <v>3987268.4026985471</v>
      </c>
      <c r="X106" s="100">
        <f t="shared" si="17"/>
        <v>3796616.5674057459</v>
      </c>
      <c r="Y106" s="100">
        <f t="shared" si="18"/>
        <v>3747098.2065613093</v>
      </c>
      <c r="Z106" s="101"/>
    </row>
    <row r="107" spans="2:26" s="42" customFormat="1">
      <c r="B107" s="92">
        <v>907</v>
      </c>
      <c r="C107" s="93" t="s">
        <v>120</v>
      </c>
      <c r="D107" s="94">
        <v>143.13310185185199</v>
      </c>
      <c r="E107" s="95">
        <v>2.8160345027814899E-3</v>
      </c>
      <c r="F107" s="96">
        <v>0.91600000000000004</v>
      </c>
      <c r="G107" s="96">
        <v>0.84799999999999998</v>
      </c>
      <c r="H107" s="96">
        <v>0.77300000000000002</v>
      </c>
      <c r="I107" s="96">
        <v>0.71299999999999997</v>
      </c>
      <c r="J107" s="96">
        <v>0.64600000000000002</v>
      </c>
      <c r="K107" s="96">
        <v>0.60599999999999998</v>
      </c>
      <c r="L107" s="97">
        <v>2.5794876045478498E-3</v>
      </c>
      <c r="M107" s="98">
        <v>2.3879972583587001E-3</v>
      </c>
      <c r="N107" s="98">
        <v>2.1767946706500898E-3</v>
      </c>
      <c r="O107" s="98">
        <v>2.0078326004831998E-3</v>
      </c>
      <c r="P107" s="98">
        <v>1.8191582887968399E-3</v>
      </c>
      <c r="Q107" s="99">
        <v>1.7065169086855801E-3</v>
      </c>
      <c r="R107" s="92">
        <f t="shared" si="11"/>
        <v>907</v>
      </c>
      <c r="S107" s="93" t="str">
        <f t="shared" si="12"/>
        <v>Gennep</v>
      </c>
      <c r="T107" s="100">
        <f t="shared" si="13"/>
        <v>5333585.0716455719</v>
      </c>
      <c r="U107" s="100">
        <f t="shared" si="14"/>
        <v>5067667.645104683</v>
      </c>
      <c r="V107" s="100">
        <f t="shared" si="15"/>
        <v>4773047.1208765013</v>
      </c>
      <c r="W107" s="100">
        <f t="shared" si="16"/>
        <v>4535631.4604618549</v>
      </c>
      <c r="X107" s="100">
        <f t="shared" si="17"/>
        <v>4245324.320954578</v>
      </c>
      <c r="Y107" s="100">
        <f t="shared" si="18"/>
        <v>4114469.1230735183</v>
      </c>
      <c r="Z107" s="101"/>
    </row>
    <row r="108" spans="2:26" s="42" customFormat="1">
      <c r="B108" s="92">
        <v>784</v>
      </c>
      <c r="C108" s="93" t="s">
        <v>121</v>
      </c>
      <c r="D108" s="94">
        <v>51.1371527777778</v>
      </c>
      <c r="E108" s="95">
        <v>1.0060844398193801E-3</v>
      </c>
      <c r="F108" s="96">
        <v>0.95899999999999996</v>
      </c>
      <c r="G108" s="96">
        <v>0.91600000000000004</v>
      </c>
      <c r="H108" s="96">
        <v>0.83799999999999997</v>
      </c>
      <c r="I108" s="96">
        <v>0.78800000000000003</v>
      </c>
      <c r="J108" s="96">
        <v>0.751</v>
      </c>
      <c r="K108" s="96">
        <v>0.72699999999999998</v>
      </c>
      <c r="L108" s="97">
        <v>9.6483497778678505E-4</v>
      </c>
      <c r="M108" s="98">
        <v>9.2157334687455097E-4</v>
      </c>
      <c r="N108" s="98">
        <v>8.4309876056863999E-4</v>
      </c>
      <c r="O108" s="98">
        <v>7.9279453857767105E-4</v>
      </c>
      <c r="P108" s="98">
        <v>7.5556941430435405E-4</v>
      </c>
      <c r="Q108" s="99">
        <v>7.3142338774868899E-4</v>
      </c>
      <c r="R108" s="92">
        <f t="shared" si="11"/>
        <v>784</v>
      </c>
      <c r="S108" s="93" t="str">
        <f t="shared" si="12"/>
        <v>Gilze en Rijen</v>
      </c>
      <c r="T108" s="100">
        <f t="shared" si="13"/>
        <v>1994981.2610272707</v>
      </c>
      <c r="U108" s="100">
        <f t="shared" si="14"/>
        <v>1955708.8753765575</v>
      </c>
      <c r="V108" s="100">
        <f t="shared" si="15"/>
        <v>1848658.5648176451</v>
      </c>
      <c r="W108" s="100">
        <f t="shared" si="16"/>
        <v>1790898.2302557807</v>
      </c>
      <c r="X108" s="100">
        <f t="shared" si="17"/>
        <v>1763253.4950200275</v>
      </c>
      <c r="Y108" s="100">
        <f t="shared" si="18"/>
        <v>1763486.1567845654</v>
      </c>
      <c r="Z108" s="101"/>
    </row>
    <row r="109" spans="2:26" s="42" customFormat="1">
      <c r="B109" s="92">
        <v>1924</v>
      </c>
      <c r="C109" s="93" t="s">
        <v>122</v>
      </c>
      <c r="D109" s="94">
        <v>152.44907407407399</v>
      </c>
      <c r="E109" s="95">
        <v>2.9993191438974602E-3</v>
      </c>
      <c r="F109" s="96">
        <v>0.92200000000000004</v>
      </c>
      <c r="G109" s="96">
        <v>0.85</v>
      </c>
      <c r="H109" s="96">
        <v>0.77300000000000002</v>
      </c>
      <c r="I109" s="96">
        <v>0.72699999999999998</v>
      </c>
      <c r="J109" s="96">
        <v>0.66500000000000004</v>
      </c>
      <c r="K109" s="96">
        <v>0.60899999999999999</v>
      </c>
      <c r="L109" s="97">
        <v>2.7653722506734502E-3</v>
      </c>
      <c r="M109" s="98">
        <v>2.5494212723128399E-3</v>
      </c>
      <c r="N109" s="98">
        <v>2.31847369823273E-3</v>
      </c>
      <c r="O109" s="98">
        <v>2.1805050176134499E-3</v>
      </c>
      <c r="P109" s="98">
        <v>1.99454723069181E-3</v>
      </c>
      <c r="Q109" s="99">
        <v>1.8265853586335501E-3</v>
      </c>
      <c r="R109" s="92">
        <f t="shared" si="11"/>
        <v>1924</v>
      </c>
      <c r="S109" s="93" t="str">
        <f t="shared" si="12"/>
        <v>Goeree-Overflakkee</v>
      </c>
      <c r="T109" s="100">
        <f t="shared" si="13"/>
        <v>5717937.208820275</v>
      </c>
      <c r="U109" s="100">
        <f t="shared" si="14"/>
        <v>5410232.2145550558</v>
      </c>
      <c r="V109" s="100">
        <f t="shared" si="15"/>
        <v>5083706.0377737703</v>
      </c>
      <c r="W109" s="100">
        <f t="shared" si="16"/>
        <v>4925693.0857694019</v>
      </c>
      <c r="X109" s="100">
        <f t="shared" si="17"/>
        <v>4654625.1197023662</v>
      </c>
      <c r="Y109" s="100">
        <f t="shared" si="18"/>
        <v>4403958.1562333079</v>
      </c>
      <c r="Z109" s="101"/>
    </row>
    <row r="110" spans="2:26" s="42" customFormat="1">
      <c r="B110" s="92">
        <v>664</v>
      </c>
      <c r="C110" s="93" t="s">
        <v>123</v>
      </c>
      <c r="D110" s="94">
        <v>162.79629629629599</v>
      </c>
      <c r="E110" s="95">
        <v>3.2028928414470602E-3</v>
      </c>
      <c r="F110" s="96">
        <v>0.95499999999999996</v>
      </c>
      <c r="G110" s="96">
        <v>0.91500000000000004</v>
      </c>
      <c r="H110" s="96">
        <v>0.86899999999999999</v>
      </c>
      <c r="I110" s="96">
        <v>0.82</v>
      </c>
      <c r="J110" s="96">
        <v>0.76900000000000002</v>
      </c>
      <c r="K110" s="96">
        <v>0.71799999999999997</v>
      </c>
      <c r="L110" s="97">
        <v>3.0587626635819399E-3</v>
      </c>
      <c r="M110" s="98">
        <v>2.9306469499240598E-3</v>
      </c>
      <c r="N110" s="98">
        <v>2.78331387921749E-3</v>
      </c>
      <c r="O110" s="98">
        <v>2.6263721299865901E-3</v>
      </c>
      <c r="P110" s="98">
        <v>2.4630245950727899E-3</v>
      </c>
      <c r="Q110" s="99">
        <v>2.2996770601589902E-3</v>
      </c>
      <c r="R110" s="92">
        <f t="shared" si="11"/>
        <v>664</v>
      </c>
      <c r="S110" s="93" t="str">
        <f t="shared" si="12"/>
        <v>Goes</v>
      </c>
      <c r="T110" s="100">
        <f t="shared" si="13"/>
        <v>6324578.1260682354</v>
      </c>
      <c r="U110" s="100">
        <f t="shared" si="14"/>
        <v>6219246.9758372037</v>
      </c>
      <c r="V110" s="100">
        <f t="shared" si="15"/>
        <v>6102958.848997538</v>
      </c>
      <c r="W110" s="100">
        <f t="shared" si="16"/>
        <v>5932893.0393801844</v>
      </c>
      <c r="X110" s="100">
        <f t="shared" si="17"/>
        <v>5747899.0591233596</v>
      </c>
      <c r="Y110" s="100">
        <f t="shared" si="18"/>
        <v>5544598.0106652314</v>
      </c>
      <c r="Z110" s="101"/>
    </row>
    <row r="111" spans="2:26" s="42" customFormat="1">
      <c r="B111" s="92">
        <v>785</v>
      </c>
      <c r="C111" s="93" t="s">
        <v>124</v>
      </c>
      <c r="D111" s="94">
        <v>72.557870370370395</v>
      </c>
      <c r="E111" s="95">
        <v>1.42752070462914E-3</v>
      </c>
      <c r="F111" s="96">
        <v>0.91800000000000004</v>
      </c>
      <c r="G111" s="96">
        <v>0.86</v>
      </c>
      <c r="H111" s="96">
        <v>0.81100000000000005</v>
      </c>
      <c r="I111" s="96">
        <v>0.74</v>
      </c>
      <c r="J111" s="96">
        <v>0.67500000000000004</v>
      </c>
      <c r="K111" s="96">
        <v>0.57699999999999996</v>
      </c>
      <c r="L111" s="97">
        <v>1.3104640068495499E-3</v>
      </c>
      <c r="M111" s="98">
        <v>1.2276678059810601E-3</v>
      </c>
      <c r="N111" s="98">
        <v>1.1577192914542301E-3</v>
      </c>
      <c r="O111" s="98">
        <v>1.0563653214255601E-3</v>
      </c>
      <c r="P111" s="98">
        <v>9.6357647562466796E-4</v>
      </c>
      <c r="Q111" s="99">
        <v>8.2367944657101304E-4</v>
      </c>
      <c r="R111" s="92">
        <f t="shared" si="11"/>
        <v>785</v>
      </c>
      <c r="S111" s="93" t="str">
        <f t="shared" si="12"/>
        <v>Goirle</v>
      </c>
      <c r="T111" s="100">
        <f t="shared" si="13"/>
        <v>2709635.5305366013</v>
      </c>
      <c r="U111" s="100">
        <f t="shared" si="14"/>
        <v>2605284.5737280804</v>
      </c>
      <c r="V111" s="100">
        <f t="shared" si="15"/>
        <v>2538525.4775584904</v>
      </c>
      <c r="W111" s="100">
        <f t="shared" si="16"/>
        <v>2386296.4394768826</v>
      </c>
      <c r="X111" s="100">
        <f t="shared" si="17"/>
        <v>2248674.3854349335</v>
      </c>
      <c r="Y111" s="100">
        <f t="shared" si="18"/>
        <v>1985918.5883115851</v>
      </c>
      <c r="Z111" s="101"/>
    </row>
    <row r="112" spans="2:26" s="42" customFormat="1">
      <c r="B112" s="92">
        <v>1942</v>
      </c>
      <c r="C112" s="93" t="s">
        <v>125</v>
      </c>
      <c r="D112" s="94">
        <v>43.4131944444444</v>
      </c>
      <c r="E112" s="95">
        <v>8.5412145653109505E-4</v>
      </c>
      <c r="F112" s="96">
        <v>0.878</v>
      </c>
      <c r="G112" s="96">
        <v>0.83699999999999997</v>
      </c>
      <c r="H112" s="96">
        <v>0.71</v>
      </c>
      <c r="I112" s="96">
        <v>0.69099999999999995</v>
      </c>
      <c r="J112" s="96">
        <v>0.63400000000000001</v>
      </c>
      <c r="K112" s="96">
        <v>0.57399999999999995</v>
      </c>
      <c r="L112" s="97">
        <v>7.4991863883430102E-4</v>
      </c>
      <c r="M112" s="98">
        <v>7.1489965911652597E-4</v>
      </c>
      <c r="N112" s="98">
        <v>6.0642623413707699E-4</v>
      </c>
      <c r="O112" s="98">
        <v>5.9019792646298596E-4</v>
      </c>
      <c r="P112" s="98">
        <v>5.4151300344071405E-4</v>
      </c>
      <c r="Q112" s="99">
        <v>4.9026571604884796E-4</v>
      </c>
      <c r="R112" s="92">
        <f t="shared" si="11"/>
        <v>1942</v>
      </c>
      <c r="S112" s="93" t="str">
        <f t="shared" si="12"/>
        <v>Gooise Meren</v>
      </c>
      <c r="T112" s="100">
        <f t="shared" si="13"/>
        <v>1550600.5339911294</v>
      </c>
      <c r="U112" s="100">
        <f t="shared" si="14"/>
        <v>1517118.1035991772</v>
      </c>
      <c r="V112" s="100">
        <f t="shared" si="15"/>
        <v>1329707.8635384222</v>
      </c>
      <c r="W112" s="100">
        <f t="shared" si="16"/>
        <v>1333238.7782331309</v>
      </c>
      <c r="X112" s="100">
        <f t="shared" si="17"/>
        <v>1263715.3884725862</v>
      </c>
      <c r="Y112" s="100">
        <f t="shared" si="18"/>
        <v>1182046.9756366024</v>
      </c>
      <c r="Z112" s="101"/>
    </row>
    <row r="113" spans="2:26" s="42" customFormat="1">
      <c r="B113" s="92">
        <v>512</v>
      </c>
      <c r="C113" s="93" t="s">
        <v>126</v>
      </c>
      <c r="D113" s="94">
        <v>199.168402777778</v>
      </c>
      <c r="E113" s="95">
        <v>3.9184862678838502E-3</v>
      </c>
      <c r="F113" s="96">
        <v>0.95</v>
      </c>
      <c r="G113" s="96">
        <v>0.89700000000000002</v>
      </c>
      <c r="H113" s="96">
        <v>0.84399999999999997</v>
      </c>
      <c r="I113" s="96">
        <v>0.77</v>
      </c>
      <c r="J113" s="96">
        <v>0.71899999999999997</v>
      </c>
      <c r="K113" s="96">
        <v>0.65100000000000002</v>
      </c>
      <c r="L113" s="97">
        <v>3.7225619544896602E-3</v>
      </c>
      <c r="M113" s="98">
        <v>3.5148821822918201E-3</v>
      </c>
      <c r="N113" s="98">
        <v>3.30720241009397E-3</v>
      </c>
      <c r="O113" s="98">
        <v>3.0172344262705702E-3</v>
      </c>
      <c r="P113" s="98">
        <v>2.8173916266084902E-3</v>
      </c>
      <c r="Q113" s="99">
        <v>2.55093456039239E-3</v>
      </c>
      <c r="R113" s="92">
        <f t="shared" si="11"/>
        <v>512</v>
      </c>
      <c r="S113" s="93" t="str">
        <f t="shared" si="12"/>
        <v>Gorinchem</v>
      </c>
      <c r="T113" s="100">
        <f t="shared" si="13"/>
        <v>7697110.4004285615</v>
      </c>
      <c r="U113" s="100">
        <f t="shared" si="14"/>
        <v>7459076.7008659691</v>
      </c>
      <c r="V113" s="100">
        <f t="shared" si="15"/>
        <v>7251686.6907527857</v>
      </c>
      <c r="W113" s="100">
        <f t="shared" si="16"/>
        <v>6815838.8224635664</v>
      </c>
      <c r="X113" s="100">
        <f t="shared" si="17"/>
        <v>6574876.5611844761</v>
      </c>
      <c r="Y113" s="100">
        <f t="shared" si="18"/>
        <v>6150388.2149048271</v>
      </c>
      <c r="Z113" s="101"/>
    </row>
    <row r="114" spans="2:26" s="42" customFormat="1">
      <c r="B114" s="92">
        <v>513</v>
      </c>
      <c r="C114" s="93" t="s">
        <v>127</v>
      </c>
      <c r="D114" s="94">
        <v>248.774305555556</v>
      </c>
      <c r="E114" s="95">
        <v>4.8944445329987497E-3</v>
      </c>
      <c r="F114" s="96">
        <v>0.91800000000000004</v>
      </c>
      <c r="G114" s="96">
        <v>0.85499999999999998</v>
      </c>
      <c r="H114" s="96">
        <v>0.81200000000000006</v>
      </c>
      <c r="I114" s="96">
        <v>0.751</v>
      </c>
      <c r="J114" s="96">
        <v>0.67</v>
      </c>
      <c r="K114" s="96">
        <v>0.60299999999999998</v>
      </c>
      <c r="L114" s="97">
        <v>4.4931000812928499E-3</v>
      </c>
      <c r="M114" s="98">
        <v>4.18475007571393E-3</v>
      </c>
      <c r="N114" s="98">
        <v>3.9742889607949803E-3</v>
      </c>
      <c r="O114" s="98">
        <v>3.6757278442820598E-3</v>
      </c>
      <c r="P114" s="98">
        <v>3.2792778371091599E-3</v>
      </c>
      <c r="Q114" s="99">
        <v>2.95135005339824E-3</v>
      </c>
      <c r="R114" s="92">
        <f t="shared" si="11"/>
        <v>513</v>
      </c>
      <c r="S114" s="93" t="str">
        <f t="shared" si="12"/>
        <v>Gouda</v>
      </c>
      <c r="T114" s="100">
        <f t="shared" si="13"/>
        <v>9290345.6782432105</v>
      </c>
      <c r="U114" s="100">
        <f t="shared" si="14"/>
        <v>8880631.0339403953</v>
      </c>
      <c r="V114" s="100">
        <f t="shared" si="15"/>
        <v>8714404.1363297701</v>
      </c>
      <c r="W114" s="100">
        <f t="shared" si="16"/>
        <v>8303354.9941410283</v>
      </c>
      <c r="X114" s="100">
        <f t="shared" si="17"/>
        <v>7652768.8892066386</v>
      </c>
      <c r="Y114" s="100">
        <f t="shared" si="18"/>
        <v>7115803.309233889</v>
      </c>
      <c r="Z114" s="101"/>
    </row>
    <row r="115" spans="2:26" s="42" customFormat="1">
      <c r="B115" s="92">
        <v>14</v>
      </c>
      <c r="C115" s="93" t="s">
        <v>128</v>
      </c>
      <c r="D115" s="94">
        <v>788.94212962963002</v>
      </c>
      <c r="E115" s="95">
        <v>1.55218340760509E-2</v>
      </c>
      <c r="F115" s="96">
        <v>0.92100000000000004</v>
      </c>
      <c r="G115" s="96">
        <v>0.84699999999999998</v>
      </c>
      <c r="H115" s="96">
        <v>0.78100000000000003</v>
      </c>
      <c r="I115" s="96">
        <v>0.72</v>
      </c>
      <c r="J115" s="96">
        <v>0.64900000000000002</v>
      </c>
      <c r="K115" s="96">
        <v>0.59899999999999998</v>
      </c>
      <c r="L115" s="97">
        <v>1.42956091840429E-2</v>
      </c>
      <c r="M115" s="98">
        <v>1.3146993462415201E-2</v>
      </c>
      <c r="N115" s="98">
        <v>1.21225524133958E-2</v>
      </c>
      <c r="O115" s="98">
        <v>1.1175720534756701E-2</v>
      </c>
      <c r="P115" s="98">
        <v>1.00736703153571E-2</v>
      </c>
      <c r="Q115" s="99">
        <v>9.2975786115545196E-3</v>
      </c>
      <c r="R115" s="92">
        <f t="shared" si="11"/>
        <v>14</v>
      </c>
      <c r="S115" s="93" t="str">
        <f t="shared" si="12"/>
        <v>Groningen</v>
      </c>
      <c r="T115" s="100">
        <f t="shared" si="13"/>
        <v>29558912.242749702</v>
      </c>
      <c r="U115" s="100">
        <f t="shared" si="14"/>
        <v>27899778.011334985</v>
      </c>
      <c r="V115" s="100">
        <f t="shared" si="15"/>
        <v>26581061.904728584</v>
      </c>
      <c r="W115" s="100">
        <f t="shared" si="16"/>
        <v>25245605.45464468</v>
      </c>
      <c r="X115" s="100">
        <f t="shared" si="17"/>
        <v>23508673.134402379</v>
      </c>
      <c r="Y115" s="100">
        <f t="shared" si="18"/>
        <v>22416771.801021811</v>
      </c>
      <c r="Z115" s="101"/>
    </row>
    <row r="116" spans="2:26" s="42" customFormat="1">
      <c r="B116" s="92">
        <v>1729</v>
      </c>
      <c r="C116" s="93" t="s">
        <v>129</v>
      </c>
      <c r="D116" s="94">
        <v>50.175925925925903</v>
      </c>
      <c r="E116" s="95">
        <v>9.871730353658069E-4</v>
      </c>
      <c r="F116" s="96">
        <v>0.95299999999999996</v>
      </c>
      <c r="G116" s="96">
        <v>0.88800000000000001</v>
      </c>
      <c r="H116" s="96">
        <v>0.78</v>
      </c>
      <c r="I116" s="96">
        <v>0.72299999999999998</v>
      </c>
      <c r="J116" s="96">
        <v>0.63300000000000001</v>
      </c>
      <c r="K116" s="96">
        <v>0.57999999999999996</v>
      </c>
      <c r="L116" s="97">
        <v>9.4077590270361404E-4</v>
      </c>
      <c r="M116" s="98">
        <v>8.7660965540483596E-4</v>
      </c>
      <c r="N116" s="98">
        <v>7.69994967585329E-4</v>
      </c>
      <c r="O116" s="98">
        <v>7.13726104569478E-4</v>
      </c>
      <c r="P116" s="98">
        <v>6.2488053138655603E-4</v>
      </c>
      <c r="Q116" s="99">
        <v>5.7256036051216803E-4</v>
      </c>
      <c r="R116" s="92">
        <f t="shared" si="11"/>
        <v>1729</v>
      </c>
      <c r="S116" s="93" t="str">
        <f t="shared" si="12"/>
        <v>Gulpen-Wittem</v>
      </c>
      <c r="T116" s="100">
        <f t="shared" si="13"/>
        <v>1945234.511527502</v>
      </c>
      <c r="U116" s="100">
        <f t="shared" si="14"/>
        <v>1860289.5679766168</v>
      </c>
      <c r="V116" s="100">
        <f t="shared" si="15"/>
        <v>1688364.2323623297</v>
      </c>
      <c r="W116" s="100">
        <f t="shared" si="16"/>
        <v>1612285.0945139332</v>
      </c>
      <c r="X116" s="100">
        <f t="shared" si="17"/>
        <v>1458268.1088960636</v>
      </c>
      <c r="Y116" s="100">
        <f t="shared" si="18"/>
        <v>1380462.1052584029</v>
      </c>
      <c r="Z116" s="101"/>
    </row>
    <row r="117" spans="2:26" s="42" customFormat="1">
      <c r="B117" s="92">
        <v>158</v>
      </c>
      <c r="C117" s="93" t="s">
        <v>130</v>
      </c>
      <c r="D117" s="94">
        <v>63.0451388888889</v>
      </c>
      <c r="E117" s="95">
        <v>1.2403649753047301E-3</v>
      </c>
      <c r="F117" s="96">
        <v>0.92100000000000004</v>
      </c>
      <c r="G117" s="96">
        <v>0.86599999999999999</v>
      </c>
      <c r="H117" s="96">
        <v>0.78200000000000003</v>
      </c>
      <c r="I117" s="96">
        <v>0.7</v>
      </c>
      <c r="J117" s="96">
        <v>0.64200000000000002</v>
      </c>
      <c r="K117" s="96">
        <v>0.57499999999999996</v>
      </c>
      <c r="L117" s="97">
        <v>1.14237614225566E-3</v>
      </c>
      <c r="M117" s="98">
        <v>1.0741560686139001E-3</v>
      </c>
      <c r="N117" s="98">
        <v>9.6996541068830198E-4</v>
      </c>
      <c r="O117" s="98">
        <v>8.6825548271331405E-4</v>
      </c>
      <c r="P117" s="98">
        <v>7.9631431414563898E-4</v>
      </c>
      <c r="Q117" s="99">
        <v>7.1320986080022203E-4</v>
      </c>
      <c r="R117" s="92">
        <f t="shared" si="11"/>
        <v>158</v>
      </c>
      <c r="S117" s="93" t="str">
        <f t="shared" si="12"/>
        <v>Haaksbergen</v>
      </c>
      <c r="T117" s="100">
        <f t="shared" si="13"/>
        <v>2362081.6505558905</v>
      </c>
      <c r="U117" s="100">
        <f t="shared" si="14"/>
        <v>2279510.9733286994</v>
      </c>
      <c r="V117" s="100">
        <f t="shared" si="15"/>
        <v>2126838.453464679</v>
      </c>
      <c r="W117" s="100">
        <f t="shared" si="16"/>
        <v>1961362.1584614534</v>
      </c>
      <c r="X117" s="100">
        <f t="shared" si="17"/>
        <v>1858338.8514270657</v>
      </c>
      <c r="Y117" s="100">
        <f t="shared" si="18"/>
        <v>1719572.7364895062</v>
      </c>
      <c r="Z117" s="101"/>
    </row>
    <row r="118" spans="2:26" s="42" customFormat="1">
      <c r="B118" s="92">
        <v>392</v>
      </c>
      <c r="C118" s="93" t="s">
        <v>131</v>
      </c>
      <c r="D118" s="94">
        <v>438.31886574074099</v>
      </c>
      <c r="E118" s="95">
        <v>8.6235890452757997E-3</v>
      </c>
      <c r="F118" s="96">
        <v>0.93100000000000005</v>
      </c>
      <c r="G118" s="96">
        <v>0.86199999999999999</v>
      </c>
      <c r="H118" s="96">
        <v>0.78500000000000003</v>
      </c>
      <c r="I118" s="96">
        <v>0.71899999999999997</v>
      </c>
      <c r="J118" s="96">
        <v>0.65</v>
      </c>
      <c r="K118" s="96">
        <v>0.59899999999999998</v>
      </c>
      <c r="L118" s="97">
        <v>8.0285614011517698E-3</v>
      </c>
      <c r="M118" s="98">
        <v>7.43353375702774E-3</v>
      </c>
      <c r="N118" s="98">
        <v>6.7695174005415002E-3</v>
      </c>
      <c r="O118" s="98">
        <v>6.2003605235532999E-3</v>
      </c>
      <c r="P118" s="98">
        <v>5.6053328794292701E-3</v>
      </c>
      <c r="Q118" s="99">
        <v>5.1655298381202003E-3</v>
      </c>
      <c r="R118" s="92">
        <f t="shared" si="11"/>
        <v>392</v>
      </c>
      <c r="S118" s="93" t="str">
        <f t="shared" si="12"/>
        <v>Haarlem</v>
      </c>
      <c r="T118" s="100">
        <f t="shared" si="13"/>
        <v>16600589.65217586</v>
      </c>
      <c r="U118" s="100">
        <f t="shared" si="14"/>
        <v>15775009.111683171</v>
      </c>
      <c r="V118" s="100">
        <f t="shared" si="15"/>
        <v>14843487.984435566</v>
      </c>
      <c r="W118" s="100">
        <f t="shared" si="16"/>
        <v>14006421.775433961</v>
      </c>
      <c r="X118" s="100">
        <f t="shared" si="17"/>
        <v>13081025.519679217</v>
      </c>
      <c r="Y118" s="100">
        <f t="shared" si="18"/>
        <v>12454264.540297259</v>
      </c>
      <c r="Z118" s="101"/>
    </row>
    <row r="119" spans="2:26" s="42" customFormat="1">
      <c r="B119" s="92">
        <v>394</v>
      </c>
      <c r="C119" s="93" t="s">
        <v>132</v>
      </c>
      <c r="D119" s="94">
        <v>151.32349537037001</v>
      </c>
      <c r="E119" s="95">
        <v>2.9771742422344798E-3</v>
      </c>
      <c r="F119" s="96">
        <v>0.93899999999999995</v>
      </c>
      <c r="G119" s="96">
        <v>0.86399999999999999</v>
      </c>
      <c r="H119" s="96">
        <v>0.83099999999999996</v>
      </c>
      <c r="I119" s="96">
        <v>0.78100000000000003</v>
      </c>
      <c r="J119" s="96">
        <v>0.72299999999999998</v>
      </c>
      <c r="K119" s="96">
        <v>0.64800000000000002</v>
      </c>
      <c r="L119" s="97">
        <v>2.7955666134581799E-3</v>
      </c>
      <c r="M119" s="98">
        <v>2.5722785452905899E-3</v>
      </c>
      <c r="N119" s="98">
        <v>2.4740317952968499E-3</v>
      </c>
      <c r="O119" s="98">
        <v>2.32517308318513E-3</v>
      </c>
      <c r="P119" s="98">
        <v>2.1524969771355299E-3</v>
      </c>
      <c r="Q119" s="99">
        <v>1.9292089089679399E-3</v>
      </c>
      <c r="R119" s="92">
        <f t="shared" si="11"/>
        <v>394</v>
      </c>
      <c r="S119" s="93" t="str">
        <f t="shared" si="12"/>
        <v>Haarlemmermeer</v>
      </c>
      <c r="T119" s="100">
        <f t="shared" si="13"/>
        <v>5780369.8416860234</v>
      </c>
      <c r="U119" s="100">
        <f t="shared" si="14"/>
        <v>5458738.5779184224</v>
      </c>
      <c r="V119" s="100">
        <f t="shared" si="15"/>
        <v>5424797.5230350709</v>
      </c>
      <c r="W119" s="100">
        <f t="shared" si="16"/>
        <v>5252493.7510106973</v>
      </c>
      <c r="X119" s="100">
        <f t="shared" si="17"/>
        <v>5023228.5030339081</v>
      </c>
      <c r="Y119" s="100">
        <f t="shared" si="18"/>
        <v>4651386.9552109009</v>
      </c>
      <c r="Z119" s="101"/>
    </row>
    <row r="120" spans="2:26" s="42" customFormat="1">
      <c r="B120" s="92">
        <v>1655</v>
      </c>
      <c r="C120" s="93" t="s">
        <v>133</v>
      </c>
      <c r="D120" s="94">
        <v>151.54050925925901</v>
      </c>
      <c r="E120" s="95">
        <v>2.9814438248173202E-3</v>
      </c>
      <c r="F120" s="96">
        <v>0.93500000000000005</v>
      </c>
      <c r="G120" s="96">
        <v>0.85699999999999998</v>
      </c>
      <c r="H120" s="96">
        <v>0.78300000000000003</v>
      </c>
      <c r="I120" s="96">
        <v>0.74199999999999999</v>
      </c>
      <c r="J120" s="96">
        <v>0.67500000000000004</v>
      </c>
      <c r="K120" s="96">
        <v>0.60699999999999998</v>
      </c>
      <c r="L120" s="97">
        <v>2.7876499762041901E-3</v>
      </c>
      <c r="M120" s="98">
        <v>2.5550973578684398E-3</v>
      </c>
      <c r="N120" s="98">
        <v>2.33447051483196E-3</v>
      </c>
      <c r="O120" s="98">
        <v>2.2122313180144501E-3</v>
      </c>
      <c r="P120" s="98">
        <v>2.01247458175169E-3</v>
      </c>
      <c r="Q120" s="99">
        <v>1.8097364016641099E-3</v>
      </c>
      <c r="R120" s="92">
        <f t="shared" si="11"/>
        <v>1655</v>
      </c>
      <c r="S120" s="93" t="str">
        <f t="shared" si="12"/>
        <v>Halderberge</v>
      </c>
      <c r="T120" s="100">
        <f t="shared" si="13"/>
        <v>5764000.6766622914</v>
      </c>
      <c r="U120" s="100">
        <f t="shared" si="14"/>
        <v>5422277.6702272836</v>
      </c>
      <c r="V120" s="100">
        <f t="shared" si="15"/>
        <v>5118782.179975708</v>
      </c>
      <c r="W120" s="100">
        <f t="shared" si="16"/>
        <v>4997361.8126285085</v>
      </c>
      <c r="X120" s="100">
        <f t="shared" si="17"/>
        <v>4696461.7316857781</v>
      </c>
      <c r="Y120" s="100">
        <f t="shared" si="18"/>
        <v>4363334.7596212272</v>
      </c>
      <c r="Z120" s="101"/>
    </row>
    <row r="121" spans="2:26" s="42" customFormat="1">
      <c r="B121" s="92">
        <v>160</v>
      </c>
      <c r="C121" s="93" t="s">
        <v>134</v>
      </c>
      <c r="D121" s="94">
        <v>251.314236111111</v>
      </c>
      <c r="E121" s="95">
        <v>4.9444157275482601E-3</v>
      </c>
      <c r="F121" s="96">
        <v>0.93899999999999995</v>
      </c>
      <c r="G121" s="96">
        <v>0.90300000000000002</v>
      </c>
      <c r="H121" s="96">
        <v>0.83</v>
      </c>
      <c r="I121" s="96">
        <v>0.76</v>
      </c>
      <c r="J121" s="96">
        <v>0.70799999999999996</v>
      </c>
      <c r="K121" s="96">
        <v>0.65500000000000003</v>
      </c>
      <c r="L121" s="97">
        <v>4.6428063681678098E-3</v>
      </c>
      <c r="M121" s="98">
        <v>4.4648074019760804E-3</v>
      </c>
      <c r="N121" s="98">
        <v>4.1038650538650504E-3</v>
      </c>
      <c r="O121" s="98">
        <v>3.7577559529366799E-3</v>
      </c>
      <c r="P121" s="98">
        <v>3.5006463351041702E-3</v>
      </c>
      <c r="Q121" s="99">
        <v>3.2385923015441102E-3</v>
      </c>
      <c r="R121" s="92">
        <f t="shared" si="11"/>
        <v>160</v>
      </c>
      <c r="S121" s="93" t="str">
        <f t="shared" si="12"/>
        <v>Hardenberg</v>
      </c>
      <c r="T121" s="100">
        <f t="shared" si="13"/>
        <v>9599892.1228161585</v>
      </c>
      <c r="U121" s="100">
        <f t="shared" si="14"/>
        <v>9474952.2569256704</v>
      </c>
      <c r="V121" s="100">
        <f t="shared" si="15"/>
        <v>8998525.0073983409</v>
      </c>
      <c r="W121" s="100">
        <f t="shared" si="16"/>
        <v>8488653.9429510739</v>
      </c>
      <c r="X121" s="100">
        <f t="shared" si="17"/>
        <v>8169371.0310977427</v>
      </c>
      <c r="Y121" s="100">
        <f t="shared" si="18"/>
        <v>7808353.9395986991</v>
      </c>
      <c r="Z121" s="101"/>
    </row>
    <row r="122" spans="2:26" s="42" customFormat="1">
      <c r="B122" s="92">
        <v>243</v>
      </c>
      <c r="C122" s="93" t="s">
        <v>135</v>
      </c>
      <c r="D122" s="94">
        <v>132.21585648148101</v>
      </c>
      <c r="E122" s="95">
        <v>2.6012460349809701E-3</v>
      </c>
      <c r="F122" s="96">
        <v>0.95699999999999996</v>
      </c>
      <c r="G122" s="96">
        <v>0.90400000000000003</v>
      </c>
      <c r="H122" s="96">
        <v>0.83399999999999996</v>
      </c>
      <c r="I122" s="96">
        <v>0.77700000000000002</v>
      </c>
      <c r="J122" s="96">
        <v>0.70899999999999996</v>
      </c>
      <c r="K122" s="96">
        <v>0.66900000000000004</v>
      </c>
      <c r="L122" s="97">
        <v>2.48939245547679E-3</v>
      </c>
      <c r="M122" s="98">
        <v>2.3515264156228001E-3</v>
      </c>
      <c r="N122" s="98">
        <v>2.1694391931741299E-3</v>
      </c>
      <c r="O122" s="98">
        <v>2.02116816918022E-3</v>
      </c>
      <c r="P122" s="98">
        <v>1.84428343880151E-3</v>
      </c>
      <c r="Q122" s="99">
        <v>1.7402335974022699E-3</v>
      </c>
      <c r="R122" s="92">
        <f t="shared" si="11"/>
        <v>243</v>
      </c>
      <c r="S122" s="93" t="str">
        <f t="shared" si="12"/>
        <v>Harderwijk</v>
      </c>
      <c r="T122" s="100">
        <f t="shared" si="13"/>
        <v>5147296.0810468672</v>
      </c>
      <c r="U122" s="100">
        <f t="shared" si="14"/>
        <v>4990271.3628956098</v>
      </c>
      <c r="V122" s="100">
        <f t="shared" si="15"/>
        <v>4756918.8010755265</v>
      </c>
      <c r="W122" s="100">
        <f t="shared" si="16"/>
        <v>4565756.0958078485</v>
      </c>
      <c r="X122" s="100">
        <f t="shared" si="17"/>
        <v>4303958.2567914668</v>
      </c>
      <c r="Y122" s="100">
        <f t="shared" si="18"/>
        <v>4195761.1829125006</v>
      </c>
      <c r="Z122" s="101"/>
    </row>
    <row r="123" spans="2:26" s="42" customFormat="1">
      <c r="B123" s="92">
        <v>72</v>
      </c>
      <c r="C123" s="93" t="s">
        <v>137</v>
      </c>
      <c r="D123" s="94">
        <v>57.740740740740797</v>
      </c>
      <c r="E123" s="95">
        <v>1.13600499142668E-3</v>
      </c>
      <c r="F123" s="96">
        <v>0.94799999999999995</v>
      </c>
      <c r="G123" s="96">
        <v>0.874</v>
      </c>
      <c r="H123" s="96">
        <v>0.83499999999999996</v>
      </c>
      <c r="I123" s="96">
        <v>0.80600000000000005</v>
      </c>
      <c r="J123" s="96">
        <v>0.76900000000000002</v>
      </c>
      <c r="K123" s="96">
        <v>0.70599999999999996</v>
      </c>
      <c r="L123" s="97">
        <v>1.07693273187249E-3</v>
      </c>
      <c r="M123" s="98">
        <v>9.9286836250691689E-4</v>
      </c>
      <c r="N123" s="98">
        <v>9.4856416784127597E-4</v>
      </c>
      <c r="O123" s="98">
        <v>9.1562002308990295E-4</v>
      </c>
      <c r="P123" s="98">
        <v>8.73587838407115E-4</v>
      </c>
      <c r="Q123" s="99">
        <v>8.0201952394723505E-4</v>
      </c>
      <c r="R123" s="92">
        <f t="shared" si="11"/>
        <v>72</v>
      </c>
      <c r="S123" s="93" t="str">
        <f t="shared" si="12"/>
        <v>Harlingen</v>
      </c>
      <c r="T123" s="100">
        <f t="shared" si="13"/>
        <v>2226764.8550644722</v>
      </c>
      <c r="U123" s="100">
        <f t="shared" si="14"/>
        <v>2107006.9736941825</v>
      </c>
      <c r="V123" s="100">
        <f t="shared" si="15"/>
        <v>2079912.0520307443</v>
      </c>
      <c r="W123" s="100">
        <f t="shared" si="16"/>
        <v>2068357.1835400742</v>
      </c>
      <c r="X123" s="100">
        <f t="shared" si="17"/>
        <v>2038670.1474629291</v>
      </c>
      <c r="Y123" s="100">
        <f t="shared" si="18"/>
        <v>1933695.7932193649</v>
      </c>
      <c r="Z123" s="101"/>
    </row>
    <row r="124" spans="2:26" s="42" customFormat="1">
      <c r="B124" s="92">
        <v>244</v>
      </c>
      <c r="C124" s="93" t="s">
        <v>138</v>
      </c>
      <c r="D124" s="94">
        <v>19.9930555555556</v>
      </c>
      <c r="E124" s="95">
        <v>3.93348104191478E-4</v>
      </c>
      <c r="F124" s="96">
        <v>0.92600000000000005</v>
      </c>
      <c r="G124" s="96">
        <v>0.88500000000000001</v>
      </c>
      <c r="H124" s="96">
        <v>0.85899999999999999</v>
      </c>
      <c r="I124" s="96">
        <v>0.79</v>
      </c>
      <c r="J124" s="96">
        <v>0.76700000000000002</v>
      </c>
      <c r="K124" s="96">
        <v>0.63</v>
      </c>
      <c r="L124" s="97">
        <v>3.64240344481308E-4</v>
      </c>
      <c r="M124" s="98">
        <v>3.4811307220945802E-4</v>
      </c>
      <c r="N124" s="98">
        <v>3.3788602150047899E-4</v>
      </c>
      <c r="O124" s="98">
        <v>3.1074500231126698E-4</v>
      </c>
      <c r="P124" s="98">
        <v>3.0169799591486302E-4</v>
      </c>
      <c r="Q124" s="99">
        <v>2.4780930564063101E-4</v>
      </c>
      <c r="R124" s="92">
        <f t="shared" si="11"/>
        <v>244</v>
      </c>
      <c r="S124" s="93" t="str">
        <f t="shared" si="12"/>
        <v>Hattem</v>
      </c>
      <c r="T124" s="100">
        <f t="shared" si="13"/>
        <v>753136.73164832895</v>
      </c>
      <c r="U124" s="100">
        <f t="shared" si="14"/>
        <v>738745.13326969347</v>
      </c>
      <c r="V124" s="100">
        <f t="shared" si="15"/>
        <v>740881.04121719382</v>
      </c>
      <c r="W124" s="100">
        <f t="shared" si="16"/>
        <v>701963.30527011363</v>
      </c>
      <c r="X124" s="100">
        <f t="shared" si="17"/>
        <v>704065.08742442972</v>
      </c>
      <c r="Y124" s="100">
        <f t="shared" si="18"/>
        <v>597476.492192509</v>
      </c>
      <c r="Z124" s="101"/>
    </row>
    <row r="125" spans="2:26" s="42" customFormat="1">
      <c r="B125" s="92">
        <v>396</v>
      </c>
      <c r="C125" s="93" t="s">
        <v>139</v>
      </c>
      <c r="D125" s="94">
        <v>112.48668981481499</v>
      </c>
      <c r="E125" s="95">
        <v>2.21308974321023E-3</v>
      </c>
      <c r="F125" s="96">
        <v>0.94199999999999995</v>
      </c>
      <c r="G125" s="96">
        <v>0.88500000000000001</v>
      </c>
      <c r="H125" s="96">
        <v>0.8</v>
      </c>
      <c r="I125" s="96">
        <v>0.74</v>
      </c>
      <c r="J125" s="96">
        <v>0.68</v>
      </c>
      <c r="K125" s="96">
        <v>0.621</v>
      </c>
      <c r="L125" s="97">
        <v>2.08473053810403E-3</v>
      </c>
      <c r="M125" s="98">
        <v>1.9585844227410498E-3</v>
      </c>
      <c r="N125" s="98">
        <v>1.7704717945681799E-3</v>
      </c>
      <c r="O125" s="98">
        <v>1.6376864099755699E-3</v>
      </c>
      <c r="P125" s="98">
        <v>1.50490102538295E-3</v>
      </c>
      <c r="Q125" s="99">
        <v>1.3743287305335501E-3</v>
      </c>
      <c r="R125" s="92">
        <f t="shared" si="11"/>
        <v>396</v>
      </c>
      <c r="S125" s="93" t="str">
        <f t="shared" si="12"/>
        <v>Heemskerk</v>
      </c>
      <c r="T125" s="100">
        <f t="shared" si="13"/>
        <v>4310579.9992337329</v>
      </c>
      <c r="U125" s="100">
        <f t="shared" si="14"/>
        <v>4156392.9249034133</v>
      </c>
      <c r="V125" s="100">
        <f t="shared" si="15"/>
        <v>3882104.9204117111</v>
      </c>
      <c r="W125" s="100">
        <f t="shared" si="16"/>
        <v>3699482.7166709206</v>
      </c>
      <c r="X125" s="100">
        <f t="shared" si="17"/>
        <v>3511949.9842496715</v>
      </c>
      <c r="Y125" s="100">
        <f t="shared" si="18"/>
        <v>3313552.3579948097</v>
      </c>
    </row>
    <row r="126" spans="2:26" s="42" customFormat="1">
      <c r="B126" s="92">
        <v>397</v>
      </c>
      <c r="C126" s="93" t="s">
        <v>140</v>
      </c>
      <c r="D126" s="94">
        <v>35.567129629629598</v>
      </c>
      <c r="E126" s="95">
        <v>6.9975612144286797E-4</v>
      </c>
      <c r="F126" s="96">
        <v>0.872</v>
      </c>
      <c r="G126" s="96">
        <v>0.78400000000000003</v>
      </c>
      <c r="H126" s="96">
        <v>0.71099999999999997</v>
      </c>
      <c r="I126" s="96">
        <v>0.61699999999999999</v>
      </c>
      <c r="J126" s="96">
        <v>0.57499999999999996</v>
      </c>
      <c r="K126" s="96">
        <v>0.438</v>
      </c>
      <c r="L126" s="97">
        <v>6.10187337898181E-4</v>
      </c>
      <c r="M126" s="98">
        <v>5.4860879921120895E-4</v>
      </c>
      <c r="N126" s="98">
        <v>4.9752660234587899E-4</v>
      </c>
      <c r="O126" s="98">
        <v>4.3174952693025002E-4</v>
      </c>
      <c r="P126" s="98">
        <v>4.02359769829649E-4</v>
      </c>
      <c r="Q126" s="99">
        <v>3.06493181191976E-4</v>
      </c>
      <c r="R126" s="92">
        <f t="shared" si="11"/>
        <v>397</v>
      </c>
      <c r="S126" s="93" t="str">
        <f t="shared" si="12"/>
        <v>Heemstede</v>
      </c>
      <c r="T126" s="100">
        <f t="shared" si="13"/>
        <v>1261679.2849025372</v>
      </c>
      <c r="U126" s="100">
        <f t="shared" si="14"/>
        <v>1164225.3992758843</v>
      </c>
      <c r="V126" s="100">
        <f t="shared" si="15"/>
        <v>1090924.1688731564</v>
      </c>
      <c r="W126" s="100">
        <f t="shared" si="16"/>
        <v>975308.76673339005</v>
      </c>
      <c r="X126" s="100">
        <f t="shared" si="17"/>
        <v>938976.95827295748</v>
      </c>
      <c r="Y126" s="100">
        <f t="shared" si="18"/>
        <v>738965.27132466168</v>
      </c>
      <c r="Z126" s="101"/>
    </row>
    <row r="127" spans="2:26" s="42" customFormat="1">
      <c r="B127" s="92">
        <v>246</v>
      </c>
      <c r="C127" s="93" t="s">
        <v>141</v>
      </c>
      <c r="D127" s="94">
        <v>63.384259259259302</v>
      </c>
      <c r="E127" s="95">
        <v>1.24703690968751E-3</v>
      </c>
      <c r="F127" s="96">
        <v>0.879</v>
      </c>
      <c r="G127" s="96">
        <v>0.83299999999999996</v>
      </c>
      <c r="H127" s="96">
        <v>0.75</v>
      </c>
      <c r="I127" s="96">
        <v>0.70299999999999996</v>
      </c>
      <c r="J127" s="96">
        <v>0.65100000000000002</v>
      </c>
      <c r="K127" s="96">
        <v>0.58199999999999996</v>
      </c>
      <c r="L127" s="97">
        <v>1.09614544361532E-3</v>
      </c>
      <c r="M127" s="98">
        <v>1.0387817457697E-3</v>
      </c>
      <c r="N127" s="98">
        <v>9.3527768226563395E-4</v>
      </c>
      <c r="O127" s="98">
        <v>8.7666694751032097E-4</v>
      </c>
      <c r="P127" s="98">
        <v>8.1182102820657001E-4</v>
      </c>
      <c r="Q127" s="99">
        <v>7.2577548143813199E-4</v>
      </c>
      <c r="R127" s="92">
        <f t="shared" si="11"/>
        <v>246</v>
      </c>
      <c r="S127" s="93" t="str">
        <f t="shared" si="12"/>
        <v>Heerde</v>
      </c>
      <c r="T127" s="100">
        <f t="shared" si="13"/>
        <v>2266490.8193826261</v>
      </c>
      <c r="U127" s="100">
        <f t="shared" si="14"/>
        <v>2204441.6612859163</v>
      </c>
      <c r="V127" s="100">
        <f t="shared" si="15"/>
        <v>2050778.8395240973</v>
      </c>
      <c r="W127" s="100">
        <f t="shared" si="16"/>
        <v>1980363.3960908705</v>
      </c>
      <c r="X127" s="100">
        <f t="shared" si="17"/>
        <v>1894526.4832270988</v>
      </c>
      <c r="Y127" s="100">
        <f t="shared" si="18"/>
        <v>1749868.866497827</v>
      </c>
      <c r="Z127" s="101"/>
    </row>
    <row r="128" spans="2:26" s="42" customFormat="1">
      <c r="B128" s="92">
        <v>74</v>
      </c>
      <c r="C128" s="93" t="s">
        <v>142</v>
      </c>
      <c r="D128" s="94">
        <v>234.59317129629599</v>
      </c>
      <c r="E128" s="95">
        <v>4.6154415431523899E-3</v>
      </c>
      <c r="F128" s="96">
        <v>0.94499999999999995</v>
      </c>
      <c r="G128" s="96">
        <v>0.89900000000000002</v>
      </c>
      <c r="H128" s="96">
        <v>0.85499999999999998</v>
      </c>
      <c r="I128" s="96">
        <v>0.80100000000000005</v>
      </c>
      <c r="J128" s="96">
        <v>0.745</v>
      </c>
      <c r="K128" s="96">
        <v>0.67500000000000004</v>
      </c>
      <c r="L128" s="97">
        <v>4.3615922582790102E-3</v>
      </c>
      <c r="M128" s="98">
        <v>4.1492819472939996E-3</v>
      </c>
      <c r="N128" s="98">
        <v>3.94620251939529E-3</v>
      </c>
      <c r="O128" s="98">
        <v>3.69696867606506E-3</v>
      </c>
      <c r="P128" s="98">
        <v>3.4385039496485298E-3</v>
      </c>
      <c r="Q128" s="99">
        <v>3.11542304162786E-3</v>
      </c>
      <c r="R128" s="92">
        <f t="shared" si="11"/>
        <v>74</v>
      </c>
      <c r="S128" s="93" t="str">
        <f t="shared" si="12"/>
        <v>Heerenveen</v>
      </c>
      <c r="T128" s="100">
        <f t="shared" si="13"/>
        <v>9018428.0460768119</v>
      </c>
      <c r="U128" s="100">
        <f t="shared" si="14"/>
        <v>8805362.6532096583</v>
      </c>
      <c r="V128" s="100">
        <f t="shared" si="15"/>
        <v>8652819.1324403491</v>
      </c>
      <c r="W128" s="100">
        <f t="shared" si="16"/>
        <v>8351337.3731790856</v>
      </c>
      <c r="X128" s="100">
        <f t="shared" si="17"/>
        <v>8024350.8962575532</v>
      </c>
      <c r="Y128" s="100">
        <f t="shared" si="18"/>
        <v>7511388.7502953224</v>
      </c>
      <c r="Z128" s="101"/>
    </row>
    <row r="129" spans="2:26" s="42" customFormat="1">
      <c r="B129" s="92">
        <v>917</v>
      </c>
      <c r="C129" s="93" t="s">
        <v>143</v>
      </c>
      <c r="D129" s="94">
        <v>753.171875</v>
      </c>
      <c r="E129" s="95">
        <v>1.48180816253105E-2</v>
      </c>
      <c r="F129" s="96">
        <v>0.93500000000000005</v>
      </c>
      <c r="G129" s="96">
        <v>0.86699999999999999</v>
      </c>
      <c r="H129" s="96">
        <v>0.79700000000000004</v>
      </c>
      <c r="I129" s="96">
        <v>0.72799999999999998</v>
      </c>
      <c r="J129" s="96">
        <v>0.67900000000000005</v>
      </c>
      <c r="K129" s="96">
        <v>0.63100000000000001</v>
      </c>
      <c r="L129" s="97">
        <v>1.38549063196654E-2</v>
      </c>
      <c r="M129" s="98">
        <v>1.2847276769144199E-2</v>
      </c>
      <c r="N129" s="98">
        <v>1.18100110553725E-2</v>
      </c>
      <c r="O129" s="98">
        <v>1.07875634232261E-2</v>
      </c>
      <c r="P129" s="98">
        <v>1.00614774235859E-2</v>
      </c>
      <c r="Q129" s="99">
        <v>9.3502095055709496E-3</v>
      </c>
      <c r="R129" s="92">
        <f t="shared" si="11"/>
        <v>917</v>
      </c>
      <c r="S129" s="93" t="str">
        <f t="shared" si="12"/>
        <v>Heerlen</v>
      </c>
      <c r="T129" s="100">
        <f t="shared" si="13"/>
        <v>28647674.594493087</v>
      </c>
      <c r="U129" s="100">
        <f t="shared" si="14"/>
        <v>27263736.833368491</v>
      </c>
      <c r="V129" s="100">
        <f t="shared" si="15"/>
        <v>25895753.984242711</v>
      </c>
      <c r="W129" s="100">
        <f t="shared" si="16"/>
        <v>24368770.599868186</v>
      </c>
      <c r="X129" s="100">
        <f t="shared" si="17"/>
        <v>23480218.887018949</v>
      </c>
      <c r="Y129" s="100">
        <f t="shared" si="18"/>
        <v>22543666.640005358</v>
      </c>
      <c r="Z129" s="101"/>
    </row>
    <row r="130" spans="2:26" s="42" customFormat="1">
      <c r="B130" s="92">
        <v>1658</v>
      </c>
      <c r="C130" s="93" t="s">
        <v>144</v>
      </c>
      <c r="D130" s="94">
        <v>27.3888888888889</v>
      </c>
      <c r="E130" s="95">
        <v>5.3885547861451497E-4</v>
      </c>
      <c r="F130" s="96">
        <v>0.97399999999999998</v>
      </c>
      <c r="G130" s="96">
        <v>0.94799999999999995</v>
      </c>
      <c r="H130" s="96">
        <v>0.86299999999999999</v>
      </c>
      <c r="I130" s="96">
        <v>0.73699999999999999</v>
      </c>
      <c r="J130" s="96">
        <v>0.71899999999999997</v>
      </c>
      <c r="K130" s="96">
        <v>0.63500000000000001</v>
      </c>
      <c r="L130" s="97">
        <v>5.2484523617053703E-4</v>
      </c>
      <c r="M130" s="98">
        <v>5.1083499372655996E-4</v>
      </c>
      <c r="N130" s="98">
        <v>4.65032278044326E-4</v>
      </c>
      <c r="O130" s="98">
        <v>3.9713648773889699E-4</v>
      </c>
      <c r="P130" s="98">
        <v>3.8743708912383599E-4</v>
      </c>
      <c r="Q130" s="99">
        <v>3.4217322892021702E-4</v>
      </c>
      <c r="R130" s="92">
        <f t="shared" si="11"/>
        <v>1658</v>
      </c>
      <c r="S130" s="93" t="str">
        <f t="shared" si="12"/>
        <v>Heeze-Leende</v>
      </c>
      <c r="T130" s="100">
        <f t="shared" si="13"/>
        <v>1085218.1307745234</v>
      </c>
      <c r="U130" s="100">
        <f t="shared" si="14"/>
        <v>1084064.0459841294</v>
      </c>
      <c r="V130" s="100">
        <f t="shared" si="15"/>
        <v>1019674.0215149603</v>
      </c>
      <c r="W130" s="100">
        <f t="shared" si="16"/>
        <v>897118.98663881503</v>
      </c>
      <c r="X130" s="100">
        <f t="shared" si="17"/>
        <v>904152.2705454661</v>
      </c>
      <c r="Y130" s="100">
        <f t="shared" si="18"/>
        <v>824991.05515396525</v>
      </c>
      <c r="Z130" s="101"/>
    </row>
    <row r="131" spans="2:26" s="42" customFormat="1">
      <c r="B131" s="92">
        <v>399</v>
      </c>
      <c r="C131" s="93" t="s">
        <v>145</v>
      </c>
      <c r="D131" s="94">
        <v>22.252893518518501</v>
      </c>
      <c r="E131" s="95">
        <v>4.3780869082073903E-4</v>
      </c>
      <c r="F131" s="96">
        <v>0.97599999999999998</v>
      </c>
      <c r="G131" s="96">
        <v>0.95099999999999996</v>
      </c>
      <c r="H131" s="96">
        <v>0.92700000000000005</v>
      </c>
      <c r="I131" s="96">
        <v>0.85399999999999998</v>
      </c>
      <c r="J131" s="96">
        <v>0.83299999999999996</v>
      </c>
      <c r="K131" s="96">
        <v>0.77300000000000002</v>
      </c>
      <c r="L131" s="97">
        <v>4.2730128224104102E-4</v>
      </c>
      <c r="M131" s="98">
        <v>4.1635606497052299E-4</v>
      </c>
      <c r="N131" s="98">
        <v>4.0584865639082499E-4</v>
      </c>
      <c r="O131" s="98">
        <v>3.7388862196091101E-4</v>
      </c>
      <c r="P131" s="98">
        <v>3.6469463945367598E-4</v>
      </c>
      <c r="Q131" s="99">
        <v>3.38426118004431E-4</v>
      </c>
      <c r="R131" s="92">
        <f t="shared" si="11"/>
        <v>399</v>
      </c>
      <c r="S131" s="93" t="str">
        <f t="shared" si="12"/>
        <v>Heiloo</v>
      </c>
      <c r="T131" s="100">
        <f t="shared" si="13"/>
        <v>883527.3083063775</v>
      </c>
      <c r="U131" s="100">
        <f t="shared" si="14"/>
        <v>883566.4077539267</v>
      </c>
      <c r="V131" s="100">
        <f t="shared" si="15"/>
        <v>889902.38124724326</v>
      </c>
      <c r="W131" s="100">
        <f t="shared" si="16"/>
        <v>844602.78016530129</v>
      </c>
      <c r="X131" s="100">
        <f t="shared" si="17"/>
        <v>851078.78304445732</v>
      </c>
      <c r="Y131" s="100">
        <f t="shared" si="18"/>
        <v>815956.64589305245</v>
      </c>
      <c r="Z131" s="101"/>
    </row>
    <row r="132" spans="2:26" s="42" customFormat="1">
      <c r="B132" s="92">
        <v>163</v>
      </c>
      <c r="C132" s="93" t="s">
        <v>146</v>
      </c>
      <c r="D132" s="94">
        <v>101.46585648148201</v>
      </c>
      <c r="E132" s="95">
        <v>1.9962632613235E-3</v>
      </c>
      <c r="F132" s="96">
        <v>0.93300000000000005</v>
      </c>
      <c r="G132" s="96">
        <v>0.83199999999999996</v>
      </c>
      <c r="H132" s="96">
        <v>0.75800000000000001</v>
      </c>
      <c r="I132" s="96">
        <v>0.69499999999999995</v>
      </c>
      <c r="J132" s="96">
        <v>0.64800000000000002</v>
      </c>
      <c r="K132" s="96">
        <v>0.60399999999999998</v>
      </c>
      <c r="L132" s="97">
        <v>1.86251362281483E-3</v>
      </c>
      <c r="M132" s="98">
        <v>1.66089103342115E-3</v>
      </c>
      <c r="N132" s="98">
        <v>1.51316755208321E-3</v>
      </c>
      <c r="O132" s="98">
        <v>1.38740296661983E-3</v>
      </c>
      <c r="P132" s="98">
        <v>1.29357859333763E-3</v>
      </c>
      <c r="Q132" s="99">
        <v>1.2057430098393999E-3</v>
      </c>
      <c r="R132" s="92">
        <f t="shared" si="11"/>
        <v>163</v>
      </c>
      <c r="S132" s="93" t="str">
        <f t="shared" si="12"/>
        <v>Hellendoorn</v>
      </c>
      <c r="T132" s="100">
        <f t="shared" si="13"/>
        <v>3851103.9312099987</v>
      </c>
      <c r="U132" s="100">
        <f t="shared" si="14"/>
        <v>3524645.4838469289</v>
      </c>
      <c r="V132" s="100">
        <f t="shared" si="15"/>
        <v>3317915.1553681293</v>
      </c>
      <c r="W132" s="100">
        <f t="shared" si="16"/>
        <v>3134100.1945205061</v>
      </c>
      <c r="X132" s="100">
        <f t="shared" si="17"/>
        <v>3018792.0958733847</v>
      </c>
      <c r="Y132" s="100">
        <f t="shared" si="18"/>
        <v>2907086.5686101364</v>
      </c>
    </row>
    <row r="133" spans="2:26" s="42" customFormat="1">
      <c r="B133" s="92">
        <v>794</v>
      </c>
      <c r="C133" s="93" t="s">
        <v>147</v>
      </c>
      <c r="D133" s="94">
        <v>452.19675925925901</v>
      </c>
      <c r="E133" s="95">
        <v>8.8966260050597403E-3</v>
      </c>
      <c r="F133" s="96">
        <v>0.93400000000000005</v>
      </c>
      <c r="G133" s="96">
        <v>0.88300000000000001</v>
      </c>
      <c r="H133" s="96">
        <v>0.82299999999999995</v>
      </c>
      <c r="I133" s="96">
        <v>0.77100000000000002</v>
      </c>
      <c r="J133" s="96">
        <v>0.72899999999999998</v>
      </c>
      <c r="K133" s="96">
        <v>0.67600000000000005</v>
      </c>
      <c r="L133" s="97">
        <v>8.3094486887257905E-3</v>
      </c>
      <c r="M133" s="98">
        <v>7.8557207624677505E-3</v>
      </c>
      <c r="N133" s="98">
        <v>7.3219232021641597E-3</v>
      </c>
      <c r="O133" s="98">
        <v>6.8592986499010598E-3</v>
      </c>
      <c r="P133" s="98">
        <v>6.4856403576885498E-3</v>
      </c>
      <c r="Q133" s="99">
        <v>6.0141191794203797E-3</v>
      </c>
      <c r="R133" s="92">
        <f t="shared" si="11"/>
        <v>794</v>
      </c>
      <c r="S133" s="93" t="str">
        <f t="shared" si="12"/>
        <v>Helmond</v>
      </c>
      <c r="T133" s="100">
        <f t="shared" si="13"/>
        <v>17181377.961132444</v>
      </c>
      <c r="U133" s="100">
        <f t="shared" si="14"/>
        <v>16670949.599120114</v>
      </c>
      <c r="V133" s="100">
        <f t="shared" si="15"/>
        <v>16054745.507499551</v>
      </c>
      <c r="W133" s="100">
        <f t="shared" si="16"/>
        <v>15494942.529425822</v>
      </c>
      <c r="X133" s="100">
        <f t="shared" si="17"/>
        <v>15135377.123048503</v>
      </c>
      <c r="Y133" s="100">
        <f t="shared" si="18"/>
        <v>14500241.714726875</v>
      </c>
      <c r="Z133" s="101"/>
    </row>
    <row r="134" spans="2:26" s="42" customFormat="1">
      <c r="B134" s="92">
        <v>531</v>
      </c>
      <c r="C134" s="93" t="s">
        <v>148</v>
      </c>
      <c r="D134" s="94">
        <v>28.365740740740701</v>
      </c>
      <c r="E134" s="95">
        <v>5.5807429301405202E-4</v>
      </c>
      <c r="F134" s="96">
        <v>0.97399999999999998</v>
      </c>
      <c r="G134" s="96">
        <v>0.94699999999999995</v>
      </c>
      <c r="H134" s="96">
        <v>0.88800000000000001</v>
      </c>
      <c r="I134" s="96">
        <v>0.83199999999999996</v>
      </c>
      <c r="J134" s="96">
        <v>0.76100000000000001</v>
      </c>
      <c r="K134" s="96">
        <v>0.69499999999999995</v>
      </c>
      <c r="L134" s="97">
        <v>5.4356436139568699E-4</v>
      </c>
      <c r="M134" s="98">
        <v>5.2849635548430697E-4</v>
      </c>
      <c r="N134" s="98">
        <v>4.9556997219647801E-4</v>
      </c>
      <c r="O134" s="98">
        <v>4.64317811787691E-4</v>
      </c>
      <c r="P134" s="98">
        <v>4.2469453698369398E-4</v>
      </c>
      <c r="Q134" s="99">
        <v>3.8786163364476598E-4</v>
      </c>
      <c r="R134" s="92">
        <f t="shared" si="11"/>
        <v>531</v>
      </c>
      <c r="S134" s="93" t="str">
        <f t="shared" si="12"/>
        <v>Hendrik-Ido-Ambacht</v>
      </c>
      <c r="T134" s="100">
        <f t="shared" si="13"/>
        <v>1123923.5103542111</v>
      </c>
      <c r="U134" s="100">
        <f t="shared" si="14"/>
        <v>1121543.9514718517</v>
      </c>
      <c r="V134" s="100">
        <f t="shared" si="15"/>
        <v>1086633.8754306291</v>
      </c>
      <c r="W134" s="100">
        <f t="shared" si="16"/>
        <v>1048879.5103188579</v>
      </c>
      <c r="X134" s="100">
        <f t="shared" si="17"/>
        <v>991099.04725545924</v>
      </c>
      <c r="Y134" s="100">
        <f t="shared" si="18"/>
        <v>935147.32115102152</v>
      </c>
      <c r="Z134" s="101"/>
    </row>
    <row r="135" spans="2:26" s="42" customFormat="1">
      <c r="B135" s="92">
        <v>164</v>
      </c>
      <c r="C135" s="93" t="s">
        <v>149</v>
      </c>
      <c r="D135" s="94">
        <v>355.11631944444503</v>
      </c>
      <c r="E135" s="95">
        <v>6.9866424685701804E-3</v>
      </c>
      <c r="F135" s="96">
        <v>0.93100000000000005</v>
      </c>
      <c r="G135" s="96">
        <v>0.85599999999999998</v>
      </c>
      <c r="H135" s="96">
        <v>0.77600000000000002</v>
      </c>
      <c r="I135" s="96">
        <v>0.71099999999999997</v>
      </c>
      <c r="J135" s="96">
        <v>0.65300000000000002</v>
      </c>
      <c r="K135" s="96">
        <v>0.60399999999999998</v>
      </c>
      <c r="L135" s="97">
        <v>6.5045641382388397E-3</v>
      </c>
      <c r="M135" s="98">
        <v>5.9805659530960797E-3</v>
      </c>
      <c r="N135" s="98">
        <v>5.4216345556104602E-3</v>
      </c>
      <c r="O135" s="98">
        <v>4.9675027951534001E-3</v>
      </c>
      <c r="P135" s="98">
        <v>4.5622775319763302E-3</v>
      </c>
      <c r="Q135" s="99">
        <v>4.2199320510163899E-3</v>
      </c>
      <c r="R135" s="92">
        <f t="shared" si="11"/>
        <v>164</v>
      </c>
      <c r="S135" s="93" t="str">
        <f t="shared" si="12"/>
        <v>Hengelo</v>
      </c>
      <c r="T135" s="100">
        <f t="shared" si="13"/>
        <v>13449433.18359267</v>
      </c>
      <c r="U135" s="100">
        <f t="shared" si="14"/>
        <v>12691606.103748368</v>
      </c>
      <c r="V135" s="100">
        <f t="shared" si="15"/>
        <v>11887991.805112602</v>
      </c>
      <c r="W135" s="100">
        <f t="shared" si="16"/>
        <v>11221434.472280094</v>
      </c>
      <c r="X135" s="100">
        <f t="shared" si="17"/>
        <v>10646873.273602614</v>
      </c>
      <c r="Y135" s="100">
        <f t="shared" si="18"/>
        <v>10174396.770992836</v>
      </c>
      <c r="Z135" s="101"/>
    </row>
    <row r="136" spans="2:26" s="42" customFormat="1">
      <c r="B136" s="92">
        <v>1966</v>
      </c>
      <c r="C136" s="93" t="s">
        <v>150</v>
      </c>
      <c r="D136" s="94">
        <v>215.90625</v>
      </c>
      <c r="E136" s="95">
        <v>4.2477906333327998E-3</v>
      </c>
      <c r="F136" s="96">
        <v>0.92700000000000005</v>
      </c>
      <c r="G136" s="96">
        <v>0.85499999999999998</v>
      </c>
      <c r="H136" s="96">
        <v>0.79700000000000004</v>
      </c>
      <c r="I136" s="96">
        <v>0.73899999999999999</v>
      </c>
      <c r="J136" s="96">
        <v>0.66900000000000004</v>
      </c>
      <c r="K136" s="96">
        <v>0.60799999999999998</v>
      </c>
      <c r="L136" s="97">
        <v>3.9377019170995101E-3</v>
      </c>
      <c r="M136" s="98">
        <v>3.6318609914995398E-3</v>
      </c>
      <c r="N136" s="98">
        <v>3.38548913476624E-3</v>
      </c>
      <c r="O136" s="98">
        <v>3.1391172780329398E-3</v>
      </c>
      <c r="P136" s="98">
        <v>2.8417719336996401E-3</v>
      </c>
      <c r="Q136" s="99">
        <v>2.58265670506634E-3</v>
      </c>
      <c r="R136" s="92">
        <f t="shared" si="11"/>
        <v>1966</v>
      </c>
      <c r="S136" s="93" t="str">
        <f t="shared" si="12"/>
        <v>Het Hogeland</v>
      </c>
      <c r="T136" s="100">
        <f t="shared" si="13"/>
        <v>8141953.5122416224</v>
      </c>
      <c r="U136" s="100">
        <f t="shared" si="14"/>
        <v>7707322.2650138456</v>
      </c>
      <c r="V136" s="100">
        <f t="shared" si="15"/>
        <v>7423345.6123947771</v>
      </c>
      <c r="W136" s="100">
        <f t="shared" si="16"/>
        <v>7091168.3976538349</v>
      </c>
      <c r="X136" s="100">
        <f t="shared" si="17"/>
        <v>6631772.2756936597</v>
      </c>
      <c r="Y136" s="100">
        <f t="shared" si="18"/>
        <v>6226871.3626042949</v>
      </c>
      <c r="Z136" s="101"/>
    </row>
    <row r="137" spans="2:26" s="42" customFormat="1">
      <c r="B137" s="92">
        <v>252</v>
      </c>
      <c r="C137" s="93" t="s">
        <v>151</v>
      </c>
      <c r="D137" s="94">
        <v>32.9722222222222</v>
      </c>
      <c r="E137" s="95">
        <v>6.4870329930570895E-4</v>
      </c>
      <c r="F137" s="96">
        <v>0.97399999999999998</v>
      </c>
      <c r="G137" s="96">
        <v>0.94899999999999995</v>
      </c>
      <c r="H137" s="96">
        <v>0.875</v>
      </c>
      <c r="I137" s="96">
        <v>0.82099999999999995</v>
      </c>
      <c r="J137" s="96">
        <v>0.69299999999999995</v>
      </c>
      <c r="K137" s="96">
        <v>0.67400000000000004</v>
      </c>
      <c r="L137" s="97">
        <v>6.31837013523761E-4</v>
      </c>
      <c r="M137" s="98">
        <v>6.1561943104111803E-4</v>
      </c>
      <c r="N137" s="98">
        <v>5.6761538689249498E-4</v>
      </c>
      <c r="O137" s="98">
        <v>5.3258540872998695E-4</v>
      </c>
      <c r="P137" s="98">
        <v>4.4955138641885603E-4</v>
      </c>
      <c r="Q137" s="99">
        <v>4.3722602373204799E-4</v>
      </c>
      <c r="R137" s="92">
        <f t="shared" si="11"/>
        <v>252</v>
      </c>
      <c r="S137" s="93" t="str">
        <f t="shared" si="12"/>
        <v>Heumen</v>
      </c>
      <c r="T137" s="100">
        <f t="shared" si="13"/>
        <v>1306444.1391778511</v>
      </c>
      <c r="U137" s="100">
        <f t="shared" si="14"/>
        <v>1306431.4297115535</v>
      </c>
      <c r="V137" s="100">
        <f t="shared" si="15"/>
        <v>1244607.5069465868</v>
      </c>
      <c r="W137" s="100">
        <f t="shared" si="16"/>
        <v>1203093.8907144601</v>
      </c>
      <c r="X137" s="100">
        <f t="shared" si="17"/>
        <v>1049106.856745854</v>
      </c>
      <c r="Y137" s="100">
        <f t="shared" si="18"/>
        <v>1054166.5103308812</v>
      </c>
      <c r="Z137" s="101"/>
    </row>
    <row r="138" spans="2:26" s="42" customFormat="1">
      <c r="B138" s="92">
        <v>797</v>
      </c>
      <c r="C138" s="93" t="s">
        <v>152</v>
      </c>
      <c r="D138" s="94">
        <v>94.793981481481495</v>
      </c>
      <c r="E138" s="95">
        <v>1.8649992143968E-3</v>
      </c>
      <c r="F138" s="96">
        <v>0.93400000000000005</v>
      </c>
      <c r="G138" s="96">
        <v>0.89900000000000002</v>
      </c>
      <c r="H138" s="96">
        <v>0.82899999999999996</v>
      </c>
      <c r="I138" s="96">
        <v>0.78400000000000003</v>
      </c>
      <c r="J138" s="96">
        <v>0.72899999999999998</v>
      </c>
      <c r="K138" s="96">
        <v>0.68</v>
      </c>
      <c r="L138" s="97">
        <v>1.7419092662466201E-3</v>
      </c>
      <c r="M138" s="98">
        <v>1.67663429374273E-3</v>
      </c>
      <c r="N138" s="98">
        <v>1.5460843487349501E-3</v>
      </c>
      <c r="O138" s="98">
        <v>1.46215938408709E-3</v>
      </c>
      <c r="P138" s="98">
        <v>1.35958442729527E-3</v>
      </c>
      <c r="Q138" s="99">
        <v>1.2681994657898299E-3</v>
      </c>
      <c r="R138" s="92">
        <f t="shared" si="11"/>
        <v>797</v>
      </c>
      <c r="S138" s="93" t="str">
        <f t="shared" si="12"/>
        <v>Heusden</v>
      </c>
      <c r="T138" s="100">
        <f t="shared" si="13"/>
        <v>3601731.3059515893</v>
      </c>
      <c r="U138" s="100">
        <f t="shared" si="14"/>
        <v>3558054.9070281629</v>
      </c>
      <c r="V138" s="100">
        <f t="shared" si="15"/>
        <v>3390091.6558003654</v>
      </c>
      <c r="W138" s="100">
        <f t="shared" si="16"/>
        <v>3302972.6188721806</v>
      </c>
      <c r="X138" s="100">
        <f t="shared" si="17"/>
        <v>3172828.2641117126</v>
      </c>
      <c r="Y138" s="100">
        <f t="shared" si="18"/>
        <v>3057671.1647760053</v>
      </c>
      <c r="Z138" s="101"/>
    </row>
    <row r="139" spans="2:26" s="42" customFormat="1">
      <c r="B139" s="92">
        <v>534</v>
      </c>
      <c r="C139" s="93" t="s">
        <v>153</v>
      </c>
      <c r="D139" s="94">
        <v>45.115740740740698</v>
      </c>
      <c r="E139" s="95">
        <v>8.8761775508763396E-4</v>
      </c>
      <c r="F139" s="96">
        <v>0.95699999999999996</v>
      </c>
      <c r="G139" s="96">
        <v>0.91900000000000004</v>
      </c>
      <c r="H139" s="96">
        <v>0.85299999999999998</v>
      </c>
      <c r="I139" s="96">
        <v>0.79500000000000004</v>
      </c>
      <c r="J139" s="96">
        <v>0.73799999999999999</v>
      </c>
      <c r="K139" s="96">
        <v>0.71699999999999997</v>
      </c>
      <c r="L139" s="97">
        <v>8.4945019161886603E-4</v>
      </c>
      <c r="M139" s="98">
        <v>8.15720716925536E-4</v>
      </c>
      <c r="N139" s="98">
        <v>7.5713794508975197E-4</v>
      </c>
      <c r="O139" s="98">
        <v>7.0565611529466903E-4</v>
      </c>
      <c r="P139" s="98">
        <v>6.5506190325467404E-4</v>
      </c>
      <c r="Q139" s="99">
        <v>6.3642193039783405E-4</v>
      </c>
      <c r="R139" s="92">
        <f t="shared" si="11"/>
        <v>534</v>
      </c>
      <c r="S139" s="93" t="str">
        <f t="shared" si="12"/>
        <v>Hillegom</v>
      </c>
      <c r="T139" s="100">
        <f t="shared" si="13"/>
        <v>1756401.0980851413</v>
      </c>
      <c r="U139" s="100">
        <f t="shared" si="14"/>
        <v>1731074.6359258161</v>
      </c>
      <c r="V139" s="100">
        <f t="shared" si="15"/>
        <v>1660172.701469234</v>
      </c>
      <c r="W139" s="100">
        <f t="shared" si="16"/>
        <v>1594055.2394794025</v>
      </c>
      <c r="X139" s="100">
        <f t="shared" si="17"/>
        <v>1528701.6235718199</v>
      </c>
      <c r="Y139" s="100">
        <f t="shared" si="18"/>
        <v>1534434.477936479</v>
      </c>
      <c r="Z139" s="101"/>
    </row>
    <row r="140" spans="2:26" s="42" customFormat="1">
      <c r="B140" s="92">
        <v>798</v>
      </c>
      <c r="C140" s="93" t="s">
        <v>154</v>
      </c>
      <c r="D140" s="94">
        <v>37.460648148148103</v>
      </c>
      <c r="E140" s="95">
        <v>7.3700965267230298E-4</v>
      </c>
      <c r="F140" s="96">
        <v>0.97499999999999998</v>
      </c>
      <c r="G140" s="96">
        <v>0.90100000000000002</v>
      </c>
      <c r="H140" s="96">
        <v>0.84299999999999997</v>
      </c>
      <c r="I140" s="96">
        <v>0.79700000000000004</v>
      </c>
      <c r="J140" s="96">
        <v>0.77700000000000002</v>
      </c>
      <c r="K140" s="96">
        <v>0.73499999999999999</v>
      </c>
      <c r="L140" s="97">
        <v>7.18584411355495E-4</v>
      </c>
      <c r="M140" s="98">
        <v>6.6404569705774501E-4</v>
      </c>
      <c r="N140" s="98">
        <v>6.2129913720275097E-4</v>
      </c>
      <c r="O140" s="98">
        <v>5.8739669317982605E-4</v>
      </c>
      <c r="P140" s="98">
        <v>5.7265650012637895E-4</v>
      </c>
      <c r="Q140" s="99">
        <v>5.4170209471414302E-4</v>
      </c>
      <c r="R140" s="92">
        <f t="shared" si="11"/>
        <v>798</v>
      </c>
      <c r="S140" s="93" t="str">
        <f t="shared" si="12"/>
        <v>Hilvarenbeek</v>
      </c>
      <c r="T140" s="100">
        <f t="shared" si="13"/>
        <v>1485811.0123753429</v>
      </c>
      <c r="U140" s="100">
        <f t="shared" si="14"/>
        <v>1409198.8096181641</v>
      </c>
      <c r="V140" s="100">
        <f t="shared" si="15"/>
        <v>1362319.6059842496</v>
      </c>
      <c r="W140" s="100">
        <f t="shared" si="16"/>
        <v>1326910.8792817269</v>
      </c>
      <c r="X140" s="100">
        <f t="shared" si="17"/>
        <v>1336394.1898355316</v>
      </c>
      <c r="Y140" s="100">
        <f t="shared" si="18"/>
        <v>1306061.7983107485</v>
      </c>
      <c r="Z140" s="101"/>
    </row>
    <row r="141" spans="2:26" s="42" customFormat="1">
      <c r="B141" s="92">
        <v>402</v>
      </c>
      <c r="C141" s="93" t="s">
        <v>155</v>
      </c>
      <c r="D141" s="94">
        <v>200.53587962962999</v>
      </c>
      <c r="E141" s="95">
        <v>3.9453903309325002E-3</v>
      </c>
      <c r="F141" s="96">
        <v>0.94599999999999995</v>
      </c>
      <c r="G141" s="96">
        <v>0.86899999999999999</v>
      </c>
      <c r="H141" s="96">
        <v>0.80900000000000005</v>
      </c>
      <c r="I141" s="96">
        <v>0.77400000000000002</v>
      </c>
      <c r="J141" s="96">
        <v>0.69799999999999995</v>
      </c>
      <c r="K141" s="96">
        <v>0.64</v>
      </c>
      <c r="L141" s="97">
        <v>3.7323392530621401E-3</v>
      </c>
      <c r="M141" s="98">
        <v>3.4285441975803401E-3</v>
      </c>
      <c r="N141" s="98">
        <v>3.1918207777243898E-3</v>
      </c>
      <c r="O141" s="98">
        <v>3.0537321161417498E-3</v>
      </c>
      <c r="P141" s="98">
        <v>2.7538824509908801E-3</v>
      </c>
      <c r="Q141" s="99">
        <v>2.5250498117968001E-3</v>
      </c>
      <c r="R141" s="92">
        <f t="shared" ref="R141:R204" si="19">B141</f>
        <v>402</v>
      </c>
      <c r="S141" s="93" t="str">
        <f t="shared" ref="S141:S204" si="20">C141</f>
        <v>Hilversum</v>
      </c>
      <c r="T141" s="100">
        <f t="shared" ref="T141:T204" si="21">T$12*L141/L$12</f>
        <v>7717326.8393892534</v>
      </c>
      <c r="U141" s="100">
        <f t="shared" ref="U141:U204" si="22">U$12*M141/M$12</f>
        <v>7275855.2963461708</v>
      </c>
      <c r="V141" s="100">
        <f t="shared" ref="V141:V204" si="23">V$12*N141/N$12</f>
        <v>6998689.9448451046</v>
      </c>
      <c r="W141" s="100">
        <f t="shared" ref="W141:W204" si="24">W$12*O141/O$12</f>
        <v>6898285.9698871439</v>
      </c>
      <c r="X141" s="100">
        <f t="shared" ref="X141:X204" si="25">X$12*P141/P$12</f>
        <v>6426666.7822369095</v>
      </c>
      <c r="Y141" s="100">
        <f t="shared" ref="Y141:Y204" si="26">Y$12*Q141/Q$12</f>
        <v>6087979.2236355245</v>
      </c>
    </row>
    <row r="142" spans="2:26" s="42" customFormat="1">
      <c r="B142" s="92">
        <v>1963</v>
      </c>
      <c r="C142" s="93" t="s">
        <v>156</v>
      </c>
      <c r="D142" s="94">
        <v>132.43518518518499</v>
      </c>
      <c r="E142" s="95">
        <v>2.6055611597780299E-3</v>
      </c>
      <c r="F142" s="96">
        <v>0.94899999999999995</v>
      </c>
      <c r="G142" s="96">
        <v>0.91100000000000003</v>
      </c>
      <c r="H142" s="96">
        <v>0.879</v>
      </c>
      <c r="I142" s="96">
        <v>0.83599999999999997</v>
      </c>
      <c r="J142" s="96">
        <v>0.76700000000000002</v>
      </c>
      <c r="K142" s="96">
        <v>0.69199999999999995</v>
      </c>
      <c r="L142" s="97">
        <v>2.4726775406293498E-3</v>
      </c>
      <c r="M142" s="98">
        <v>2.3736662165577799E-3</v>
      </c>
      <c r="N142" s="98">
        <v>2.2902882594448902E-3</v>
      </c>
      <c r="O142" s="98">
        <v>2.1782491295744299E-3</v>
      </c>
      <c r="P142" s="98">
        <v>1.9984654095497501E-3</v>
      </c>
      <c r="Q142" s="99">
        <v>1.8030483225663901E-3</v>
      </c>
      <c r="R142" s="92">
        <f t="shared" si="19"/>
        <v>1963</v>
      </c>
      <c r="S142" s="93" t="str">
        <f t="shared" si="20"/>
        <v>Hoeksche Waard</v>
      </c>
      <c r="T142" s="100">
        <f t="shared" si="21"/>
        <v>5112734.7906002868</v>
      </c>
      <c r="U142" s="100">
        <f t="shared" si="22"/>
        <v>5037255.1491937442</v>
      </c>
      <c r="V142" s="100">
        <f t="shared" si="23"/>
        <v>5021903.9627913078</v>
      </c>
      <c r="W142" s="100">
        <f t="shared" si="24"/>
        <v>4920597.1047804505</v>
      </c>
      <c r="X142" s="100">
        <f t="shared" si="25"/>
        <v>4663768.875966955</v>
      </c>
      <c r="Y142" s="100">
        <f t="shared" si="26"/>
        <v>4347209.5780890752</v>
      </c>
      <c r="Z142" s="101"/>
    </row>
    <row r="143" spans="2:26" s="42" customFormat="1">
      <c r="B143" s="92">
        <v>1735</v>
      </c>
      <c r="C143" s="93" t="s">
        <v>157</v>
      </c>
      <c r="D143" s="94">
        <v>77.995370370370395</v>
      </c>
      <c r="E143" s="95">
        <v>1.53449936582467E-3</v>
      </c>
      <c r="F143" s="96">
        <v>0.94</v>
      </c>
      <c r="G143" s="96">
        <v>0.86</v>
      </c>
      <c r="H143" s="96">
        <v>0.81599999999999995</v>
      </c>
      <c r="I143" s="96">
        <v>0.78200000000000003</v>
      </c>
      <c r="J143" s="96">
        <v>0.73</v>
      </c>
      <c r="K143" s="96">
        <v>0.65700000000000003</v>
      </c>
      <c r="L143" s="97">
        <v>1.4424294038751901E-3</v>
      </c>
      <c r="M143" s="98">
        <v>1.31966945460921E-3</v>
      </c>
      <c r="N143" s="98">
        <v>1.25215148251293E-3</v>
      </c>
      <c r="O143" s="98">
        <v>1.1999785040748901E-3</v>
      </c>
      <c r="P143" s="98">
        <v>1.12018453705201E-3</v>
      </c>
      <c r="Q143" s="99">
        <v>1.0081660833468099E-3</v>
      </c>
      <c r="R143" s="92">
        <f t="shared" si="19"/>
        <v>1735</v>
      </c>
      <c r="S143" s="93" t="str">
        <f t="shared" si="20"/>
        <v>Hof van Twente</v>
      </c>
      <c r="T143" s="100">
        <f t="shared" si="21"/>
        <v>2982499.2846824988</v>
      </c>
      <c r="U143" s="100">
        <f t="shared" si="22"/>
        <v>2800525.0734469173</v>
      </c>
      <c r="V143" s="100">
        <f t="shared" si="23"/>
        <v>2745586.485070135</v>
      </c>
      <c r="W143" s="100">
        <f t="shared" si="24"/>
        <v>2710714.156972155</v>
      </c>
      <c r="X143" s="100">
        <f t="shared" si="25"/>
        <v>2614146.7119111335</v>
      </c>
      <c r="Y143" s="100">
        <f t="shared" si="26"/>
        <v>2430722.0161418747</v>
      </c>
      <c r="Z143" s="101"/>
    </row>
    <row r="144" spans="2:26" s="42" customFormat="1">
      <c r="B144" s="92">
        <v>1911</v>
      </c>
      <c r="C144" s="93" t="s">
        <v>158</v>
      </c>
      <c r="D144" s="94">
        <v>76.550925925925895</v>
      </c>
      <c r="E144" s="95">
        <v>1.50608102415331E-3</v>
      </c>
      <c r="F144" s="96">
        <v>0.95099999999999996</v>
      </c>
      <c r="G144" s="96">
        <v>0.89200000000000002</v>
      </c>
      <c r="H144" s="96">
        <v>0.85</v>
      </c>
      <c r="I144" s="96">
        <v>0.81699999999999995</v>
      </c>
      <c r="J144" s="96">
        <v>0.76400000000000001</v>
      </c>
      <c r="K144" s="96">
        <v>0.73399999999999999</v>
      </c>
      <c r="L144" s="97">
        <v>1.4322830539698001E-3</v>
      </c>
      <c r="M144" s="98">
        <v>1.3434242735447599E-3</v>
      </c>
      <c r="N144" s="98">
        <v>1.2801688705303201E-3</v>
      </c>
      <c r="O144" s="98">
        <v>1.2304681967332601E-3</v>
      </c>
      <c r="P144" s="98">
        <v>1.1506459024531301E-3</v>
      </c>
      <c r="Q144" s="99">
        <v>1.10546347172853E-3</v>
      </c>
      <c r="R144" s="92">
        <f t="shared" si="19"/>
        <v>1911</v>
      </c>
      <c r="S144" s="93" t="str">
        <f t="shared" si="20"/>
        <v>Hollands Kroon</v>
      </c>
      <c r="T144" s="100">
        <f t="shared" si="21"/>
        <v>2961519.7613493889</v>
      </c>
      <c r="U144" s="100">
        <f t="shared" si="22"/>
        <v>2850936.1561705829</v>
      </c>
      <c r="V144" s="100">
        <f t="shared" si="23"/>
        <v>2807020.0759429699</v>
      </c>
      <c r="W144" s="100">
        <f t="shared" si="24"/>
        <v>2779589.4253624752</v>
      </c>
      <c r="X144" s="100">
        <f t="shared" si="25"/>
        <v>2685233.6405106168</v>
      </c>
      <c r="Y144" s="100">
        <f t="shared" si="26"/>
        <v>2665309.2611991917</v>
      </c>
      <c r="Z144" s="101"/>
    </row>
    <row r="145" spans="2:26" s="42" customFormat="1">
      <c r="B145" s="92">
        <v>118</v>
      </c>
      <c r="C145" s="93" t="s">
        <v>159</v>
      </c>
      <c r="D145" s="94">
        <v>527.39756944444503</v>
      </c>
      <c r="E145" s="95">
        <v>1.0376144532771E-2</v>
      </c>
      <c r="F145" s="96">
        <v>0.94499999999999995</v>
      </c>
      <c r="G145" s="96">
        <v>0.88100000000000001</v>
      </c>
      <c r="H145" s="96">
        <v>0.81</v>
      </c>
      <c r="I145" s="96">
        <v>0.76</v>
      </c>
      <c r="J145" s="96">
        <v>0.70599999999999996</v>
      </c>
      <c r="K145" s="96">
        <v>0.66100000000000003</v>
      </c>
      <c r="L145" s="97">
        <v>9.8054565834686299E-3</v>
      </c>
      <c r="M145" s="98">
        <v>9.1413833333712901E-3</v>
      </c>
      <c r="N145" s="98">
        <v>8.4046770715445404E-3</v>
      </c>
      <c r="O145" s="98">
        <v>7.8858698449059891E-3</v>
      </c>
      <c r="P145" s="98">
        <v>7.3255580401363502E-3</v>
      </c>
      <c r="Q145" s="99">
        <v>6.8586315361616598E-3</v>
      </c>
      <c r="R145" s="92">
        <f t="shared" si="19"/>
        <v>118</v>
      </c>
      <c r="S145" s="93" t="str">
        <f t="shared" si="20"/>
        <v>Hoogeveen</v>
      </c>
      <c r="T145" s="100">
        <f t="shared" si="21"/>
        <v>20274661.045880184</v>
      </c>
      <c r="U145" s="100">
        <f t="shared" si="22"/>
        <v>19399307.259617604</v>
      </c>
      <c r="V145" s="100">
        <f t="shared" si="23"/>
        <v>18428894.667521387</v>
      </c>
      <c r="W145" s="100">
        <f t="shared" si="24"/>
        <v>17813934.963031959</v>
      </c>
      <c r="X145" s="100">
        <f t="shared" si="25"/>
        <v>17095472.067427289</v>
      </c>
      <c r="Y145" s="100">
        <f t="shared" si="26"/>
        <v>16536389.143551588</v>
      </c>
      <c r="Z145" s="101"/>
    </row>
    <row r="146" spans="2:26" s="42" customFormat="1">
      <c r="B146" s="92">
        <v>405</v>
      </c>
      <c r="C146" s="93" t="s">
        <v>160</v>
      </c>
      <c r="D146" s="94">
        <v>152.534722222222</v>
      </c>
      <c r="E146" s="95">
        <v>3.00100420582348E-3</v>
      </c>
      <c r="F146" s="96">
        <v>0.92700000000000005</v>
      </c>
      <c r="G146" s="96">
        <v>0.88800000000000001</v>
      </c>
      <c r="H146" s="96">
        <v>0.85299999999999998</v>
      </c>
      <c r="I146" s="96">
        <v>0.80900000000000005</v>
      </c>
      <c r="J146" s="96">
        <v>0.75900000000000001</v>
      </c>
      <c r="K146" s="96">
        <v>0.70699999999999996</v>
      </c>
      <c r="L146" s="97">
        <v>2.7819308987983701E-3</v>
      </c>
      <c r="M146" s="98">
        <v>2.6648917347712499E-3</v>
      </c>
      <c r="N146" s="98">
        <v>2.5598565875674302E-3</v>
      </c>
      <c r="O146" s="98">
        <v>2.4278124025111998E-3</v>
      </c>
      <c r="P146" s="98">
        <v>2.2777621922200199E-3</v>
      </c>
      <c r="Q146" s="99">
        <v>2.1217099735171998E-3</v>
      </c>
      <c r="R146" s="92">
        <f t="shared" si="19"/>
        <v>405</v>
      </c>
      <c r="S146" s="93" t="str">
        <f t="shared" si="20"/>
        <v>Hoorn</v>
      </c>
      <c r="T146" s="100">
        <f t="shared" si="21"/>
        <v>5752175.3878640495</v>
      </c>
      <c r="U146" s="100">
        <f t="shared" si="22"/>
        <v>5655276.8537469581</v>
      </c>
      <c r="V146" s="100">
        <f t="shared" si="23"/>
        <v>5612985.1289540892</v>
      </c>
      <c r="W146" s="100">
        <f t="shared" si="24"/>
        <v>5484352.7843303476</v>
      </c>
      <c r="X146" s="100">
        <f t="shared" si="25"/>
        <v>5315556.8108248208</v>
      </c>
      <c r="Y146" s="100">
        <f t="shared" si="26"/>
        <v>5115513.4354206808</v>
      </c>
      <c r="Z146" s="101"/>
    </row>
    <row r="147" spans="2:26" s="42" customFormat="1">
      <c r="B147" s="92">
        <v>1507</v>
      </c>
      <c r="C147" s="93" t="s">
        <v>161</v>
      </c>
      <c r="D147" s="94">
        <v>105.837962962963</v>
      </c>
      <c r="E147" s="95">
        <v>2.0822811184256999E-3</v>
      </c>
      <c r="F147" s="96">
        <v>0.94099999999999995</v>
      </c>
      <c r="G147" s="96">
        <v>0.88100000000000001</v>
      </c>
      <c r="H147" s="96">
        <v>0.83699999999999997</v>
      </c>
      <c r="I147" s="96">
        <v>0.747</v>
      </c>
      <c r="J147" s="96">
        <v>0.66900000000000004</v>
      </c>
      <c r="K147" s="96">
        <v>0.63700000000000001</v>
      </c>
      <c r="L147" s="97">
        <v>1.95942653243858E-3</v>
      </c>
      <c r="M147" s="98">
        <v>1.8344896653330401E-3</v>
      </c>
      <c r="N147" s="98">
        <v>1.74286929612231E-3</v>
      </c>
      <c r="O147" s="98">
        <v>1.5554639954639901E-3</v>
      </c>
      <c r="P147" s="98">
        <v>1.3930460682267901E-3</v>
      </c>
      <c r="Q147" s="99">
        <v>1.32641307243717E-3</v>
      </c>
      <c r="R147" s="92">
        <f t="shared" si="19"/>
        <v>1507</v>
      </c>
      <c r="S147" s="93" t="str">
        <f t="shared" si="20"/>
        <v>Horst aan de Maas</v>
      </c>
      <c r="T147" s="100">
        <f t="shared" si="21"/>
        <v>4051489.9486142476</v>
      </c>
      <c r="U147" s="100">
        <f t="shared" si="22"/>
        <v>3893046.3130752589</v>
      </c>
      <c r="V147" s="100">
        <f t="shared" si="23"/>
        <v>3821581.0558908964</v>
      </c>
      <c r="W147" s="100">
        <f t="shared" si="24"/>
        <v>3513744.8369671497</v>
      </c>
      <c r="X147" s="100">
        <f t="shared" si="25"/>
        <v>3250916.8608767497</v>
      </c>
      <c r="Y147" s="100">
        <f t="shared" si="26"/>
        <v>3198026.1099125957</v>
      </c>
      <c r="Z147" s="101"/>
    </row>
    <row r="148" spans="2:26" s="42" customFormat="1">
      <c r="B148" s="92">
        <v>321</v>
      </c>
      <c r="C148" s="93" t="s">
        <v>162</v>
      </c>
      <c r="D148" s="94">
        <v>16.407407407407401</v>
      </c>
      <c r="E148" s="95">
        <v>3.2280321436947902E-4</v>
      </c>
      <c r="F148" s="96">
        <v>0.97899999999999998</v>
      </c>
      <c r="G148" s="96">
        <v>0.95799999999999996</v>
      </c>
      <c r="H148" s="96">
        <v>0.93799999999999994</v>
      </c>
      <c r="I148" s="96">
        <v>0.91900000000000004</v>
      </c>
      <c r="J148" s="96">
        <v>0.89900000000000002</v>
      </c>
      <c r="K148" s="96">
        <v>0.88</v>
      </c>
      <c r="L148" s="97">
        <v>3.1602434686772002E-4</v>
      </c>
      <c r="M148" s="98">
        <v>3.0924547936596103E-4</v>
      </c>
      <c r="N148" s="98">
        <v>3.0278941507857202E-4</v>
      </c>
      <c r="O148" s="98">
        <v>2.9665615400555198E-4</v>
      </c>
      <c r="P148" s="98">
        <v>2.90200089718162E-4</v>
      </c>
      <c r="Q148" s="99">
        <v>2.8406682864514201E-4</v>
      </c>
      <c r="R148" s="92">
        <f t="shared" si="19"/>
        <v>321</v>
      </c>
      <c r="S148" s="93" t="str">
        <f t="shared" si="20"/>
        <v>Houten</v>
      </c>
      <c r="T148" s="100">
        <f t="shared" si="21"/>
        <v>653440.91429571609</v>
      </c>
      <c r="U148" s="100">
        <f t="shared" si="22"/>
        <v>656262.60863251251</v>
      </c>
      <c r="V148" s="100">
        <f t="shared" si="23"/>
        <v>663924.88246998843</v>
      </c>
      <c r="W148" s="100">
        <f t="shared" si="24"/>
        <v>670137.03469272726</v>
      </c>
      <c r="X148" s="100">
        <f t="shared" si="25"/>
        <v>677232.71054028685</v>
      </c>
      <c r="Y148" s="100">
        <f t="shared" si="26"/>
        <v>684894.58815271384</v>
      </c>
      <c r="Z148" s="101"/>
    </row>
    <row r="149" spans="2:26" s="42" customFormat="1">
      <c r="B149" s="92">
        <v>406</v>
      </c>
      <c r="C149" s="93" t="s">
        <v>163</v>
      </c>
      <c r="D149" s="94">
        <v>46.247685185185198</v>
      </c>
      <c r="E149" s="95">
        <v>9.0988789783970499E-4</v>
      </c>
      <c r="F149" s="96">
        <v>0.97499999999999998</v>
      </c>
      <c r="G149" s="96">
        <v>0.90200000000000002</v>
      </c>
      <c r="H149" s="96">
        <v>0.82499999999999996</v>
      </c>
      <c r="I149" s="96">
        <v>0.78400000000000003</v>
      </c>
      <c r="J149" s="96">
        <v>0.71299999999999997</v>
      </c>
      <c r="K149" s="96">
        <v>0.69399999999999995</v>
      </c>
      <c r="L149" s="97">
        <v>8.8714070039371202E-4</v>
      </c>
      <c r="M149" s="98">
        <v>8.2071888385141405E-4</v>
      </c>
      <c r="N149" s="98">
        <v>7.50657515717756E-4</v>
      </c>
      <c r="O149" s="98">
        <v>7.1335211190632903E-4</v>
      </c>
      <c r="P149" s="98">
        <v>6.4875007115970901E-4</v>
      </c>
      <c r="Q149" s="99">
        <v>6.3146220110075503E-4</v>
      </c>
      <c r="R149" s="92">
        <f t="shared" si="19"/>
        <v>406</v>
      </c>
      <c r="S149" s="93" t="str">
        <f t="shared" si="20"/>
        <v>Huizen</v>
      </c>
      <c r="T149" s="100">
        <f t="shared" si="21"/>
        <v>1834333.4496846683</v>
      </c>
      <c r="U149" s="100">
        <f t="shared" si="22"/>
        <v>1741681.4524648408</v>
      </c>
      <c r="V149" s="100">
        <f t="shared" si="23"/>
        <v>1645963.095403444</v>
      </c>
      <c r="W149" s="100">
        <f t="shared" si="24"/>
        <v>1611440.2567079568</v>
      </c>
      <c r="X149" s="100">
        <f t="shared" si="25"/>
        <v>1513971.8584559658</v>
      </c>
      <c r="Y149" s="100">
        <f t="shared" si="26"/>
        <v>1522476.4053573138</v>
      </c>
      <c r="Z149" s="101"/>
    </row>
    <row r="150" spans="2:26" s="42" customFormat="1">
      <c r="B150" s="92">
        <v>677</v>
      </c>
      <c r="C150" s="93" t="s">
        <v>164</v>
      </c>
      <c r="D150" s="94">
        <v>103.52835648148201</v>
      </c>
      <c r="E150" s="95">
        <v>2.0368413741907701E-3</v>
      </c>
      <c r="F150" s="96">
        <v>0.94699999999999995</v>
      </c>
      <c r="G150" s="96">
        <v>0.88300000000000001</v>
      </c>
      <c r="H150" s="96">
        <v>0.84799999999999998</v>
      </c>
      <c r="I150" s="96">
        <v>0.79800000000000004</v>
      </c>
      <c r="J150" s="96">
        <v>0.749</v>
      </c>
      <c r="K150" s="96">
        <v>0.69699999999999995</v>
      </c>
      <c r="L150" s="97">
        <v>1.92888878135866E-3</v>
      </c>
      <c r="M150" s="98">
        <v>1.7985309334104501E-3</v>
      </c>
      <c r="N150" s="98">
        <v>1.7272414853137701E-3</v>
      </c>
      <c r="O150" s="98">
        <v>1.6253994166042401E-3</v>
      </c>
      <c r="P150" s="98">
        <v>1.52559418926889E-3</v>
      </c>
      <c r="Q150" s="99">
        <v>1.4196784378109699E-3</v>
      </c>
      <c r="R150" s="92">
        <f t="shared" si="19"/>
        <v>677</v>
      </c>
      <c r="S150" s="93" t="str">
        <f t="shared" si="20"/>
        <v>Hulst</v>
      </c>
      <c r="T150" s="100">
        <f t="shared" si="21"/>
        <v>3988347.2946257866</v>
      </c>
      <c r="U150" s="100">
        <f t="shared" si="22"/>
        <v>3816736.8023816207</v>
      </c>
      <c r="V150" s="100">
        <f t="shared" si="23"/>
        <v>3787314.0308972034</v>
      </c>
      <c r="W150" s="100">
        <f t="shared" si="24"/>
        <v>3671726.7804060751</v>
      </c>
      <c r="X150" s="100">
        <f t="shared" si="25"/>
        <v>3560241.1046340228</v>
      </c>
      <c r="Y150" s="100">
        <f t="shared" si="26"/>
        <v>3422892.0131624136</v>
      </c>
      <c r="Z150" s="101"/>
    </row>
    <row r="151" spans="2:26" s="42" customFormat="1" ht="15" customHeight="1">
      <c r="B151" s="92">
        <v>353</v>
      </c>
      <c r="C151" s="93" t="s">
        <v>165</v>
      </c>
      <c r="D151" s="94">
        <v>72.6736111111111</v>
      </c>
      <c r="E151" s="95">
        <v>1.42979781533998E-3</v>
      </c>
      <c r="F151" s="96">
        <v>0.92900000000000005</v>
      </c>
      <c r="G151" s="96">
        <v>0.88400000000000001</v>
      </c>
      <c r="H151" s="96">
        <v>0.82299999999999995</v>
      </c>
      <c r="I151" s="96">
        <v>0.77200000000000002</v>
      </c>
      <c r="J151" s="96">
        <v>0.71099999999999997</v>
      </c>
      <c r="K151" s="96">
        <v>0.63600000000000001</v>
      </c>
      <c r="L151" s="97">
        <v>1.3282821704508499E-3</v>
      </c>
      <c r="M151" s="98">
        <v>1.26394126876055E-3</v>
      </c>
      <c r="N151" s="98">
        <v>1.17672360202481E-3</v>
      </c>
      <c r="O151" s="98">
        <v>1.1038039134424701E-3</v>
      </c>
      <c r="P151" s="98">
        <v>1.01658624670673E-3</v>
      </c>
      <c r="Q151" s="99">
        <v>9.0935141055623005E-4</v>
      </c>
      <c r="R151" s="92">
        <f t="shared" si="19"/>
        <v>353</v>
      </c>
      <c r="S151" s="93" t="str">
        <f t="shared" si="20"/>
        <v>IJsselstein</v>
      </c>
      <c r="T151" s="100">
        <f t="shared" si="21"/>
        <v>2746477.999258094</v>
      </c>
      <c r="U151" s="100">
        <f t="shared" si="22"/>
        <v>2682261.9877766515</v>
      </c>
      <c r="V151" s="100">
        <f t="shared" si="23"/>
        <v>2580196.1372105833</v>
      </c>
      <c r="W151" s="100">
        <f t="shared" si="24"/>
        <v>2493458.7449101796</v>
      </c>
      <c r="X151" s="100">
        <f t="shared" si="25"/>
        <v>2372381.9659180772</v>
      </c>
      <c r="Y151" s="100">
        <f t="shared" si="26"/>
        <v>2192476.5478232466</v>
      </c>
    </row>
    <row r="152" spans="2:26" s="42" customFormat="1">
      <c r="B152" s="92">
        <v>166</v>
      </c>
      <c r="C152" s="93" t="s">
        <v>167</v>
      </c>
      <c r="D152" s="94">
        <v>150.541666666667</v>
      </c>
      <c r="E152" s="95">
        <v>2.9617923593827202E-3</v>
      </c>
      <c r="F152" s="96">
        <v>0.94099999999999995</v>
      </c>
      <c r="G152" s="96">
        <v>0.90400000000000003</v>
      </c>
      <c r="H152" s="96">
        <v>0.85299999999999998</v>
      </c>
      <c r="I152" s="96">
        <v>0.79500000000000004</v>
      </c>
      <c r="J152" s="96">
        <v>0.73199999999999998</v>
      </c>
      <c r="K152" s="96">
        <v>0.68100000000000005</v>
      </c>
      <c r="L152" s="97">
        <v>2.7870466101791399E-3</v>
      </c>
      <c r="M152" s="98">
        <v>2.6774602928819799E-3</v>
      </c>
      <c r="N152" s="98">
        <v>2.52640888255346E-3</v>
      </c>
      <c r="O152" s="98">
        <v>2.3546249257092602E-3</v>
      </c>
      <c r="P152" s="98">
        <v>2.1680320070681502E-3</v>
      </c>
      <c r="Q152" s="99">
        <v>2.0169805967396302E-3</v>
      </c>
      <c r="R152" s="92">
        <f t="shared" si="19"/>
        <v>166</v>
      </c>
      <c r="S152" s="93" t="str">
        <f t="shared" si="20"/>
        <v>Kampen</v>
      </c>
      <c r="T152" s="100">
        <f t="shared" si="21"/>
        <v>5762753.101749246</v>
      </c>
      <c r="U152" s="100">
        <f t="shared" si="22"/>
        <v>5681949.1101996899</v>
      </c>
      <c r="V152" s="100">
        <f t="shared" si="23"/>
        <v>5539644.5083299214</v>
      </c>
      <c r="W152" s="100">
        <f t="shared" si="24"/>
        <v>5319024.5481941216</v>
      </c>
      <c r="X152" s="100">
        <f t="shared" si="25"/>
        <v>5059482.2148773829</v>
      </c>
      <c r="Y152" s="100">
        <f t="shared" si="26"/>
        <v>4863007.4187285034</v>
      </c>
      <c r="Z152" s="101"/>
    </row>
    <row r="153" spans="2:26" s="42" customFormat="1">
      <c r="B153" s="92">
        <v>678</v>
      </c>
      <c r="C153" s="93" t="s">
        <v>168</v>
      </c>
      <c r="D153" s="94">
        <v>11.449074074074099</v>
      </c>
      <c r="E153" s="95">
        <v>2.25251791516852E-4</v>
      </c>
      <c r="F153" s="96">
        <v>0.89900000000000002</v>
      </c>
      <c r="G153" s="96">
        <v>0.877</v>
      </c>
      <c r="H153" s="96">
        <v>0.85399999999999998</v>
      </c>
      <c r="I153" s="96">
        <v>0.83199999999999996</v>
      </c>
      <c r="J153" s="96">
        <v>0.77500000000000002</v>
      </c>
      <c r="K153" s="96">
        <v>0.68500000000000005</v>
      </c>
      <c r="L153" s="97">
        <v>2.0250136057364999E-4</v>
      </c>
      <c r="M153" s="98">
        <v>1.97545821160279E-4</v>
      </c>
      <c r="N153" s="98">
        <v>1.9236502995539101E-4</v>
      </c>
      <c r="O153" s="98">
        <v>1.8740949054202099E-4</v>
      </c>
      <c r="P153" s="98">
        <v>1.7457013842556E-4</v>
      </c>
      <c r="Q153" s="99">
        <v>1.5429747718904399E-4</v>
      </c>
      <c r="R153" s="92">
        <f t="shared" si="19"/>
        <v>678</v>
      </c>
      <c r="S153" s="93" t="str">
        <f t="shared" si="20"/>
        <v>Kapelle</v>
      </c>
      <c r="T153" s="100">
        <f t="shared" si="21"/>
        <v>418710.3794719947</v>
      </c>
      <c r="U153" s="100">
        <f t="shared" si="22"/>
        <v>419220.1489408944</v>
      </c>
      <c r="V153" s="100">
        <f t="shared" si="23"/>
        <v>421797.86856593803</v>
      </c>
      <c r="W153" s="100">
        <f t="shared" si="24"/>
        <v>423352.21625894267</v>
      </c>
      <c r="X153" s="100">
        <f t="shared" si="25"/>
        <v>407389.97751569637</v>
      </c>
      <c r="Y153" s="100">
        <f t="shared" si="26"/>
        <v>372016.35825070599</v>
      </c>
      <c r="Z153" s="101"/>
    </row>
    <row r="154" spans="2:26" s="42" customFormat="1">
      <c r="B154" s="92">
        <v>537</v>
      </c>
      <c r="C154" s="93" t="s">
        <v>169</v>
      </c>
      <c r="D154" s="94">
        <v>181.388888888889</v>
      </c>
      <c r="E154" s="95">
        <v>3.5686879060372999E-3</v>
      </c>
      <c r="F154" s="96">
        <v>0.94199999999999995</v>
      </c>
      <c r="G154" s="96">
        <v>0.89</v>
      </c>
      <c r="H154" s="96">
        <v>0.84899999999999998</v>
      </c>
      <c r="I154" s="96">
        <v>0.79800000000000004</v>
      </c>
      <c r="J154" s="96">
        <v>0.75</v>
      </c>
      <c r="K154" s="96">
        <v>0.66700000000000004</v>
      </c>
      <c r="L154" s="97">
        <v>3.3617040074871399E-3</v>
      </c>
      <c r="M154" s="98">
        <v>3.1761322363732E-3</v>
      </c>
      <c r="N154" s="98">
        <v>3.0298160322256699E-3</v>
      </c>
      <c r="O154" s="98">
        <v>2.8478129490177701E-3</v>
      </c>
      <c r="P154" s="98">
        <v>2.6765159295279802E-3</v>
      </c>
      <c r="Q154" s="99">
        <v>2.3803148333268799E-3</v>
      </c>
      <c r="R154" s="92">
        <f t="shared" si="19"/>
        <v>537</v>
      </c>
      <c r="S154" s="93" t="str">
        <f t="shared" si="20"/>
        <v>Katwijk</v>
      </c>
      <c r="T154" s="100">
        <f t="shared" si="21"/>
        <v>6950967.4239226999</v>
      </c>
      <c r="U154" s="100">
        <f t="shared" si="22"/>
        <v>6740201.4447475262</v>
      </c>
      <c r="V154" s="100">
        <f t="shared" si="23"/>
        <v>6643462.924815665</v>
      </c>
      <c r="W154" s="100">
        <f t="shared" si="24"/>
        <v>6433120.9693313912</v>
      </c>
      <c r="X154" s="100">
        <f t="shared" si="25"/>
        <v>6246118.4609518312</v>
      </c>
      <c r="Y154" s="100">
        <f t="shared" si="26"/>
        <v>5739018.368391566</v>
      </c>
      <c r="Z154" s="101"/>
    </row>
    <row r="155" spans="2:26" s="42" customFormat="1">
      <c r="B155" s="92">
        <v>928</v>
      </c>
      <c r="C155" s="93" t="s">
        <v>170</v>
      </c>
      <c r="D155" s="94">
        <v>498.95370370370398</v>
      </c>
      <c r="E155" s="95">
        <v>9.8165331900271699E-3</v>
      </c>
      <c r="F155" s="96">
        <v>0.92500000000000004</v>
      </c>
      <c r="G155" s="96">
        <v>0.83899999999999997</v>
      </c>
      <c r="H155" s="96">
        <v>0.77200000000000002</v>
      </c>
      <c r="I155" s="96">
        <v>0.71699999999999997</v>
      </c>
      <c r="J155" s="96">
        <v>0.63600000000000001</v>
      </c>
      <c r="K155" s="96">
        <v>0.58499999999999996</v>
      </c>
      <c r="L155" s="97">
        <v>9.0802932007751306E-3</v>
      </c>
      <c r="M155" s="98">
        <v>8.2360713464327898E-3</v>
      </c>
      <c r="N155" s="98">
        <v>7.5783636227009701E-3</v>
      </c>
      <c r="O155" s="98">
        <v>7.0384542972494798E-3</v>
      </c>
      <c r="P155" s="98">
        <v>6.2433151088572801E-3</v>
      </c>
      <c r="Q155" s="99">
        <v>5.7426719161658901E-3</v>
      </c>
      <c r="R155" s="92">
        <f t="shared" si="19"/>
        <v>928</v>
      </c>
      <c r="S155" s="93" t="str">
        <f t="shared" si="20"/>
        <v>Kerkrade</v>
      </c>
      <c r="T155" s="100">
        <f t="shared" si="21"/>
        <v>18775246.749172982</v>
      </c>
      <c r="U155" s="100">
        <f t="shared" si="22"/>
        <v>17478107.288020097</v>
      </c>
      <c r="V155" s="100">
        <f t="shared" si="23"/>
        <v>16617041.174345354</v>
      </c>
      <c r="W155" s="100">
        <f t="shared" si="24"/>
        <v>15899649.570360083</v>
      </c>
      <c r="X155" s="100">
        <f t="shared" si="25"/>
        <v>14569868.734482076</v>
      </c>
      <c r="Y155" s="100">
        <f t="shared" si="26"/>
        <v>13845773.319178628</v>
      </c>
      <c r="Z155" s="101"/>
    </row>
    <row r="156" spans="2:26" s="42" customFormat="1">
      <c r="B156" s="92">
        <v>1598</v>
      </c>
      <c r="C156" s="93" t="s">
        <v>171</v>
      </c>
      <c r="D156" s="94">
        <v>15.9375</v>
      </c>
      <c r="E156" s="95">
        <v>3.1355814488344597E-4</v>
      </c>
      <c r="F156" s="96">
        <v>0.93700000000000006</v>
      </c>
      <c r="G156" s="96">
        <v>0.91300000000000003</v>
      </c>
      <c r="H156" s="96">
        <v>0.874</v>
      </c>
      <c r="I156" s="96">
        <v>0.85099999999999998</v>
      </c>
      <c r="J156" s="96">
        <v>0.72299999999999998</v>
      </c>
      <c r="K156" s="96">
        <v>0.70399999999999996</v>
      </c>
      <c r="L156" s="97">
        <v>2.93803981755789E-4</v>
      </c>
      <c r="M156" s="98">
        <v>2.8627858627858601E-4</v>
      </c>
      <c r="N156" s="98">
        <v>2.7404981862813198E-4</v>
      </c>
      <c r="O156" s="98">
        <v>2.6683798129581302E-4</v>
      </c>
      <c r="P156" s="98">
        <v>2.26702538750731E-4</v>
      </c>
      <c r="Q156" s="99">
        <v>2.20744933997946E-4</v>
      </c>
      <c r="R156" s="92">
        <f t="shared" si="19"/>
        <v>1598</v>
      </c>
      <c r="S156" s="93" t="str">
        <f t="shared" si="20"/>
        <v>Koggenland</v>
      </c>
      <c r="T156" s="100">
        <f t="shared" si="21"/>
        <v>607496.05011472176</v>
      </c>
      <c r="U156" s="100">
        <f t="shared" si="22"/>
        <v>607523.6159054169</v>
      </c>
      <c r="V156" s="100">
        <f t="shared" si="23"/>
        <v>600907.70866739063</v>
      </c>
      <c r="W156" s="100">
        <f t="shared" si="24"/>
        <v>602778.70900201495</v>
      </c>
      <c r="X156" s="100">
        <f t="shared" si="25"/>
        <v>529050.05974887323</v>
      </c>
      <c r="Y156" s="100">
        <f t="shared" si="26"/>
        <v>532223.390455015</v>
      </c>
      <c r="Z156" s="101"/>
    </row>
    <row r="157" spans="2:26" s="42" customFormat="1">
      <c r="B157" s="92">
        <v>542</v>
      </c>
      <c r="C157" s="93" t="s">
        <v>172</v>
      </c>
      <c r="D157" s="94">
        <v>59.703703703703702</v>
      </c>
      <c r="E157" s="95">
        <v>1.17462478908262E-3</v>
      </c>
      <c r="F157" s="96">
        <v>0.95799999999999996</v>
      </c>
      <c r="G157" s="96">
        <v>0.88600000000000001</v>
      </c>
      <c r="H157" s="96">
        <v>0.84</v>
      </c>
      <c r="I157" s="96">
        <v>0.74399999999999999</v>
      </c>
      <c r="J157" s="96">
        <v>0.70699999999999996</v>
      </c>
      <c r="K157" s="96">
        <v>0.64900000000000002</v>
      </c>
      <c r="L157" s="97">
        <v>1.1252905479411501E-3</v>
      </c>
      <c r="M157" s="98">
        <v>1.0407175631272001E-3</v>
      </c>
      <c r="N157" s="98">
        <v>9.8668482282940101E-4</v>
      </c>
      <c r="O157" s="98">
        <v>8.7392084307746898E-4</v>
      </c>
      <c r="P157" s="98">
        <v>8.3045972588141202E-4</v>
      </c>
      <c r="Q157" s="99">
        <v>7.6233148811462E-4</v>
      </c>
      <c r="R157" s="92">
        <f t="shared" si="19"/>
        <v>542</v>
      </c>
      <c r="S157" s="93" t="str">
        <f t="shared" si="20"/>
        <v>Krimpen aan den IJssel</v>
      </c>
      <c r="T157" s="100">
        <f t="shared" si="21"/>
        <v>2326753.9092574259</v>
      </c>
      <c r="U157" s="100">
        <f t="shared" si="22"/>
        <v>2208549.7392810215</v>
      </c>
      <c r="V157" s="100">
        <f t="shared" si="23"/>
        <v>2163499.0274080117</v>
      </c>
      <c r="W157" s="100">
        <f t="shared" si="24"/>
        <v>1974160.0314994401</v>
      </c>
      <c r="X157" s="100">
        <f t="shared" si="25"/>
        <v>1938023.1470618113</v>
      </c>
      <c r="Y157" s="100">
        <f t="shared" si="26"/>
        <v>1838006.6165357854</v>
      </c>
      <c r="Z157" s="101"/>
    </row>
    <row r="158" spans="2:26" s="42" customFormat="1">
      <c r="B158" s="92">
        <v>1931</v>
      </c>
      <c r="C158" s="93" t="s">
        <v>173</v>
      </c>
      <c r="D158" s="94">
        <v>86.289351851851904</v>
      </c>
      <c r="E158" s="95">
        <v>1.69767711936387E-3</v>
      </c>
      <c r="F158" s="96">
        <v>0.94899999999999995</v>
      </c>
      <c r="G158" s="96">
        <v>0.89100000000000001</v>
      </c>
      <c r="H158" s="96">
        <v>0.85399999999999998</v>
      </c>
      <c r="I158" s="96">
        <v>0.77100000000000002</v>
      </c>
      <c r="J158" s="96">
        <v>0.70599999999999996</v>
      </c>
      <c r="K158" s="96">
        <v>0.66200000000000003</v>
      </c>
      <c r="L158" s="97">
        <v>1.6110955862763099E-3</v>
      </c>
      <c r="M158" s="98">
        <v>1.5126303133532E-3</v>
      </c>
      <c r="N158" s="98">
        <v>1.4498162599367399E-3</v>
      </c>
      <c r="O158" s="98">
        <v>1.30890905902954E-3</v>
      </c>
      <c r="P158" s="98">
        <v>1.1985600462708901E-3</v>
      </c>
      <c r="Q158" s="99">
        <v>1.1238622530188799E-3</v>
      </c>
      <c r="R158" s="92">
        <f t="shared" si="19"/>
        <v>1931</v>
      </c>
      <c r="S158" s="93" t="str">
        <f t="shared" si="20"/>
        <v>Krimpenerwaard</v>
      </c>
      <c r="T158" s="100">
        <f t="shared" si="21"/>
        <v>3331248.9475845424</v>
      </c>
      <c r="U158" s="100">
        <f t="shared" si="22"/>
        <v>3210015.2842106554</v>
      </c>
      <c r="V158" s="100">
        <f t="shared" si="23"/>
        <v>3179005.0842160298</v>
      </c>
      <c r="W158" s="100">
        <f t="shared" si="24"/>
        <v>2956784.8961059735</v>
      </c>
      <c r="X158" s="100">
        <f t="shared" si="25"/>
        <v>2797049.6827538591</v>
      </c>
      <c r="Y158" s="100">
        <f t="shared" si="26"/>
        <v>2709669.3358846721</v>
      </c>
      <c r="Z158" s="101"/>
    </row>
    <row r="159" spans="2:26" s="42" customFormat="1">
      <c r="B159" s="92">
        <v>1659</v>
      </c>
      <c r="C159" s="93" t="s">
        <v>174</v>
      </c>
      <c r="D159" s="94">
        <v>67.379629629629605</v>
      </c>
      <c r="E159" s="95">
        <v>1.3256427714259001E-3</v>
      </c>
      <c r="F159" s="96">
        <v>0.92600000000000005</v>
      </c>
      <c r="G159" s="96">
        <v>0.86199999999999999</v>
      </c>
      <c r="H159" s="96">
        <v>0.76600000000000001</v>
      </c>
      <c r="I159" s="96">
        <v>0.72499999999999998</v>
      </c>
      <c r="J159" s="96">
        <v>0.64400000000000002</v>
      </c>
      <c r="K159" s="96">
        <v>0.629</v>
      </c>
      <c r="L159" s="97">
        <v>1.2275452063403899E-3</v>
      </c>
      <c r="M159" s="98">
        <v>1.1427040689691299E-3</v>
      </c>
      <c r="N159" s="98">
        <v>1.0154423629122401E-3</v>
      </c>
      <c r="O159" s="98">
        <v>9.6109100928377998E-4</v>
      </c>
      <c r="P159" s="98">
        <v>8.5371394479828201E-4</v>
      </c>
      <c r="Q159" s="99">
        <v>8.3382930322689305E-4</v>
      </c>
      <c r="R159" s="92">
        <f t="shared" si="19"/>
        <v>1659</v>
      </c>
      <c r="S159" s="93" t="str">
        <f t="shared" si="20"/>
        <v>Laarbeek</v>
      </c>
      <c r="T159" s="100">
        <f t="shared" si="21"/>
        <v>2538185.0161884483</v>
      </c>
      <c r="U159" s="100">
        <f t="shared" si="22"/>
        <v>2424979.5170302866</v>
      </c>
      <c r="V159" s="100">
        <f t="shared" si="23"/>
        <v>2226555.5461263773</v>
      </c>
      <c r="W159" s="100">
        <f t="shared" si="24"/>
        <v>2171074.72855331</v>
      </c>
      <c r="X159" s="100">
        <f t="shared" si="25"/>
        <v>1992290.9376881467</v>
      </c>
      <c r="Y159" s="100">
        <f t="shared" si="26"/>
        <v>2010390.2308729272</v>
      </c>
      <c r="Z159" s="101"/>
    </row>
    <row r="160" spans="2:26" s="42" customFormat="1">
      <c r="B160" s="92">
        <v>1982</v>
      </c>
      <c r="C160" s="93" t="s">
        <v>175</v>
      </c>
      <c r="D160" s="94">
        <v>427.23032407407402</v>
      </c>
      <c r="E160" s="95">
        <v>8.4054304536232208E-3</v>
      </c>
      <c r="F160" s="96">
        <v>0.91900000000000004</v>
      </c>
      <c r="G160" s="96">
        <v>0.85399999999999998</v>
      </c>
      <c r="H160" s="96">
        <v>0.76500000000000001</v>
      </c>
      <c r="I160" s="96">
        <v>0.71599999999999997</v>
      </c>
      <c r="J160" s="96">
        <v>0.64900000000000002</v>
      </c>
      <c r="K160" s="96">
        <v>0.58699999999999997</v>
      </c>
      <c r="L160" s="97">
        <v>7.72459058687974E-3</v>
      </c>
      <c r="M160" s="98">
        <v>7.17823760739423E-3</v>
      </c>
      <c r="N160" s="98">
        <v>6.43015429702176E-3</v>
      </c>
      <c r="O160" s="98">
        <v>6.0182882047942303E-3</v>
      </c>
      <c r="P160" s="98">
        <v>5.4551243644014704E-3</v>
      </c>
      <c r="Q160" s="99">
        <v>4.9339876762768296E-3</v>
      </c>
      <c r="R160" s="92">
        <f t="shared" si="19"/>
        <v>1982</v>
      </c>
      <c r="S160" s="93" t="str">
        <f t="shared" si="20"/>
        <v>Land van Cuijk</v>
      </c>
      <c r="T160" s="100">
        <f t="shared" si="21"/>
        <v>15972071.727003884</v>
      </c>
      <c r="U160" s="100">
        <f t="shared" si="22"/>
        <v>15233234.604661018</v>
      </c>
      <c r="V160" s="100">
        <f t="shared" si="23"/>
        <v>14099368.152635874</v>
      </c>
      <c r="W160" s="100">
        <f t="shared" si="24"/>
        <v>13595126.064404994</v>
      </c>
      <c r="X160" s="100">
        <f t="shared" si="25"/>
        <v>12730487.655003494</v>
      </c>
      <c r="Y160" s="100">
        <f t="shared" si="26"/>
        <v>11896008.673774363</v>
      </c>
      <c r="Z160" s="101"/>
    </row>
    <row r="161" spans="2:26" s="42" customFormat="1">
      <c r="B161" s="92">
        <v>882</v>
      </c>
      <c r="C161" s="93" t="s">
        <v>176</v>
      </c>
      <c r="D161" s="94">
        <v>282.51620370370398</v>
      </c>
      <c r="E161" s="95">
        <v>5.5582906185315797E-3</v>
      </c>
      <c r="F161" s="96">
        <v>0.91300000000000003</v>
      </c>
      <c r="G161" s="96">
        <v>0.81899999999999995</v>
      </c>
      <c r="H161" s="96">
        <v>0.74099999999999999</v>
      </c>
      <c r="I161" s="96">
        <v>0.68700000000000006</v>
      </c>
      <c r="J161" s="96">
        <v>0.61699999999999999</v>
      </c>
      <c r="K161" s="96">
        <v>0.55500000000000005</v>
      </c>
      <c r="L161" s="97">
        <v>5.0747193347193296E-3</v>
      </c>
      <c r="M161" s="98">
        <v>4.5522400165773601E-3</v>
      </c>
      <c r="N161" s="98">
        <v>4.1186933483319003E-3</v>
      </c>
      <c r="O161" s="98">
        <v>3.8185456549312E-3</v>
      </c>
      <c r="P161" s="98">
        <v>3.4294653116339799E-3</v>
      </c>
      <c r="Q161" s="99">
        <v>3.0848512932850299E-3</v>
      </c>
      <c r="R161" s="92">
        <f t="shared" si="19"/>
        <v>882</v>
      </c>
      <c r="S161" s="93" t="str">
        <f t="shared" si="20"/>
        <v>Landgraaf</v>
      </c>
      <c r="T161" s="100">
        <f t="shared" si="21"/>
        <v>10492954.972425446</v>
      </c>
      <c r="U161" s="100">
        <f t="shared" si="22"/>
        <v>9660496.6207606383</v>
      </c>
      <c r="V161" s="100">
        <f t="shared" si="23"/>
        <v>9031038.9367857967</v>
      </c>
      <c r="W161" s="100">
        <f t="shared" si="24"/>
        <v>8625975.991000345</v>
      </c>
      <c r="X161" s="100">
        <f t="shared" si="25"/>
        <v>8003257.6521854</v>
      </c>
      <c r="Y161" s="100">
        <f t="shared" si="26"/>
        <v>7437679.2464780798</v>
      </c>
      <c r="Z161" s="101"/>
    </row>
    <row r="162" spans="2:26" s="42" customFormat="1">
      <c r="B162" s="92">
        <v>415</v>
      </c>
      <c r="C162" s="93" t="s">
        <v>177</v>
      </c>
      <c r="D162" s="94">
        <v>3</v>
      </c>
      <c r="E162" s="95">
        <v>5.9022709625119298E-5</v>
      </c>
      <c r="F162" s="96">
        <v>0.97299999999999998</v>
      </c>
      <c r="G162" s="96">
        <v>0.94499999999999995</v>
      </c>
      <c r="H162" s="96">
        <v>0.91700000000000004</v>
      </c>
      <c r="I162" s="96">
        <v>0.88900000000000001</v>
      </c>
      <c r="J162" s="96">
        <v>0.57999999999999996</v>
      </c>
      <c r="K162" s="96">
        <v>0.56000000000000005</v>
      </c>
      <c r="L162" s="97">
        <v>5.7429096465241003E-5</v>
      </c>
      <c r="M162" s="98">
        <v>5.57764605957377E-5</v>
      </c>
      <c r="N162" s="98">
        <v>5.4123824726234398E-5</v>
      </c>
      <c r="O162" s="98">
        <v>5.2471188856731001E-5</v>
      </c>
      <c r="P162" s="98">
        <v>3.42331715825692E-5</v>
      </c>
      <c r="Q162" s="99">
        <v>3.30527173900668E-5</v>
      </c>
      <c r="R162" s="92">
        <f t="shared" si="19"/>
        <v>415</v>
      </c>
      <c r="S162" s="93" t="str">
        <f t="shared" si="20"/>
        <v>Landsmeer</v>
      </c>
      <c r="T162" s="100">
        <f t="shared" si="21"/>
        <v>118745.66524183541</v>
      </c>
      <c r="U162" s="100">
        <f t="shared" si="22"/>
        <v>118365.53150557195</v>
      </c>
      <c r="V162" s="100">
        <f t="shared" si="23"/>
        <v>118677.04807602582</v>
      </c>
      <c r="W162" s="100">
        <f t="shared" si="24"/>
        <v>118530.78532998747</v>
      </c>
      <c r="X162" s="100">
        <f t="shared" si="25"/>
        <v>79889.098600106721</v>
      </c>
      <c r="Y162" s="100">
        <f t="shared" si="26"/>
        <v>79691.202848879286</v>
      </c>
      <c r="Z162" s="101"/>
    </row>
    <row r="163" spans="2:26" s="42" customFormat="1">
      <c r="B163" s="92">
        <v>1621</v>
      </c>
      <c r="C163" s="93" t="s">
        <v>178</v>
      </c>
      <c r="D163" s="94">
        <v>1</v>
      </c>
      <c r="E163" s="95">
        <v>1.96742365417064E-5</v>
      </c>
      <c r="F163" s="96">
        <v>0.98</v>
      </c>
      <c r="G163" s="96">
        <v>0.95599999999999996</v>
      </c>
      <c r="H163" s="96">
        <v>0.93600000000000005</v>
      </c>
      <c r="I163" s="96">
        <v>0.91300000000000003</v>
      </c>
      <c r="J163" s="96">
        <v>0.89</v>
      </c>
      <c r="K163" s="96">
        <v>0.86799999999999999</v>
      </c>
      <c r="L163" s="97">
        <v>1.92807518108723E-5</v>
      </c>
      <c r="M163" s="98">
        <v>1.88085701338713E-5</v>
      </c>
      <c r="N163" s="98">
        <v>1.8415085403037201E-5</v>
      </c>
      <c r="O163" s="98">
        <v>1.7962577962577999E-5</v>
      </c>
      <c r="P163" s="98">
        <v>1.75100705221187E-5</v>
      </c>
      <c r="Q163" s="99">
        <v>1.7077237318201199E-5</v>
      </c>
      <c r="R163" s="92">
        <f t="shared" si="19"/>
        <v>1621</v>
      </c>
      <c r="S163" s="93" t="str">
        <f t="shared" si="20"/>
        <v>Lansingerland</v>
      </c>
      <c r="T163" s="100">
        <f t="shared" si="21"/>
        <v>39866.650201095865</v>
      </c>
      <c r="U163" s="100">
        <f t="shared" si="22"/>
        <v>39914.443781067574</v>
      </c>
      <c r="V163" s="100">
        <f t="shared" si="23"/>
        <v>40378.66848388224</v>
      </c>
      <c r="W163" s="100">
        <f t="shared" si="24"/>
        <v>40576.905514165286</v>
      </c>
      <c r="X163" s="100">
        <f t="shared" si="25"/>
        <v>40862.814801203946</v>
      </c>
      <c r="Y163" s="100">
        <f t="shared" si="26"/>
        <v>41173.788138587683</v>
      </c>
      <c r="Z163" s="101"/>
    </row>
    <row r="164" spans="2:26" s="42" customFormat="1">
      <c r="B164" s="92">
        <v>417</v>
      </c>
      <c r="C164" s="93" t="s">
        <v>179</v>
      </c>
      <c r="D164" s="94">
        <v>4.2777777777777803</v>
      </c>
      <c r="E164" s="95">
        <v>8.4162011872855304E-5</v>
      </c>
      <c r="F164" s="96">
        <v>0.65200000000000002</v>
      </c>
      <c r="G164" s="96">
        <v>0.55400000000000005</v>
      </c>
      <c r="H164" s="96">
        <v>0.53900000000000003</v>
      </c>
      <c r="I164" s="96">
        <v>0.52500000000000002</v>
      </c>
      <c r="J164" s="96">
        <v>0.51</v>
      </c>
      <c r="K164" s="96">
        <v>0.496</v>
      </c>
      <c r="L164" s="97">
        <v>5.4873631741101598E-5</v>
      </c>
      <c r="M164" s="98">
        <v>4.66257545775618E-5</v>
      </c>
      <c r="N164" s="98">
        <v>4.5363324399468997E-5</v>
      </c>
      <c r="O164" s="98">
        <v>4.4185056233248999E-5</v>
      </c>
      <c r="P164" s="98">
        <v>4.2922626055156203E-5</v>
      </c>
      <c r="Q164" s="99">
        <v>4.1744357888936198E-5</v>
      </c>
      <c r="R164" s="92">
        <f t="shared" si="19"/>
        <v>417</v>
      </c>
      <c r="S164" s="93" t="str">
        <f t="shared" si="20"/>
        <v>Laren</v>
      </c>
      <c r="T164" s="100">
        <f t="shared" si="21"/>
        <v>113461.75208026162</v>
      </c>
      <c r="U164" s="100">
        <f t="shared" si="22"/>
        <v>98946.44019135191</v>
      </c>
      <c r="V164" s="100">
        <f t="shared" si="23"/>
        <v>99467.941481871196</v>
      </c>
      <c r="W164" s="100">
        <f t="shared" si="24"/>
        <v>99812.669186450556</v>
      </c>
      <c r="X164" s="100">
        <f t="shared" si="25"/>
        <v>100167.46175051693</v>
      </c>
      <c r="Y164" s="100">
        <f t="shared" si="26"/>
        <v>100647.03767210306</v>
      </c>
      <c r="Z164" s="101"/>
    </row>
    <row r="165" spans="2:26" s="42" customFormat="1">
      <c r="B165" s="92">
        <v>80</v>
      </c>
      <c r="C165" s="93" t="s">
        <v>180</v>
      </c>
      <c r="D165" s="94">
        <v>377.24479166666703</v>
      </c>
      <c r="E165" s="95">
        <v>7.4220032653767604E-3</v>
      </c>
      <c r="F165" s="96">
        <v>0.93200000000000005</v>
      </c>
      <c r="G165" s="96">
        <v>0.86199999999999999</v>
      </c>
      <c r="H165" s="96">
        <v>0.80200000000000005</v>
      </c>
      <c r="I165" s="96">
        <v>0.751</v>
      </c>
      <c r="J165" s="96">
        <v>0.67500000000000004</v>
      </c>
      <c r="K165" s="96">
        <v>0.624</v>
      </c>
      <c r="L165" s="97">
        <v>6.91730704333114E-3</v>
      </c>
      <c r="M165" s="98">
        <v>6.3977668147547698E-3</v>
      </c>
      <c r="N165" s="98">
        <v>5.9524466188321601E-3</v>
      </c>
      <c r="O165" s="98">
        <v>5.57392445229795E-3</v>
      </c>
      <c r="P165" s="98">
        <v>5.0098522041293102E-3</v>
      </c>
      <c r="Q165" s="99">
        <v>4.6313300375951001E-3</v>
      </c>
      <c r="R165" s="92">
        <f t="shared" si="19"/>
        <v>80</v>
      </c>
      <c r="S165" s="93" t="str">
        <f t="shared" si="20"/>
        <v>Leeuwarden</v>
      </c>
      <c r="T165" s="100">
        <f t="shared" si="21"/>
        <v>14302858.256520592</v>
      </c>
      <c r="U165" s="100">
        <f t="shared" si="22"/>
        <v>13576965.289458103</v>
      </c>
      <c r="V165" s="100">
        <f t="shared" si="23"/>
        <v>13051900.842674794</v>
      </c>
      <c r="W165" s="100">
        <f t="shared" si="24"/>
        <v>12591322.154046146</v>
      </c>
      <c r="X165" s="100">
        <f t="shared" si="25"/>
        <v>11691367.121573927</v>
      </c>
      <c r="Y165" s="100">
        <f t="shared" si="26"/>
        <v>11166291.023231145</v>
      </c>
      <c r="Z165" s="101"/>
    </row>
    <row r="166" spans="2:26" s="42" customFormat="1">
      <c r="B166" s="92">
        <v>546</v>
      </c>
      <c r="C166" s="93" t="s">
        <v>181</v>
      </c>
      <c r="D166" s="94">
        <v>547.73321759259295</v>
      </c>
      <c r="E166" s="95">
        <v>1.0776232884666601E-2</v>
      </c>
      <c r="F166" s="96">
        <v>0.94099999999999995</v>
      </c>
      <c r="G166" s="96">
        <v>0.878</v>
      </c>
      <c r="H166" s="96">
        <v>0.81899999999999995</v>
      </c>
      <c r="I166" s="96">
        <v>0.76</v>
      </c>
      <c r="J166" s="96">
        <v>0.70499999999999996</v>
      </c>
      <c r="K166" s="96">
        <v>0.63900000000000001</v>
      </c>
      <c r="L166" s="97">
        <v>1.0140435144471299E-2</v>
      </c>
      <c r="M166" s="98">
        <v>9.4615324727373006E-3</v>
      </c>
      <c r="N166" s="98">
        <v>8.8257347325419698E-3</v>
      </c>
      <c r="O166" s="98">
        <v>8.1899369923466303E-3</v>
      </c>
      <c r="P166" s="98">
        <v>7.5972441836899699E-3</v>
      </c>
      <c r="Q166" s="99">
        <v>6.8860128133019704E-3</v>
      </c>
      <c r="R166" s="92">
        <f t="shared" si="19"/>
        <v>546</v>
      </c>
      <c r="S166" s="93" t="str">
        <f t="shared" si="20"/>
        <v>Leiden</v>
      </c>
      <c r="T166" s="100">
        <f t="shared" si="21"/>
        <v>20967293.431139629</v>
      </c>
      <c r="U166" s="100">
        <f t="shared" si="22"/>
        <v>20078708.975634798</v>
      </c>
      <c r="V166" s="100">
        <f t="shared" si="23"/>
        <v>19352145.75943378</v>
      </c>
      <c r="W166" s="100">
        <f t="shared" si="24"/>
        <v>18500813.201632511</v>
      </c>
      <c r="X166" s="100">
        <f t="shared" si="25"/>
        <v>17729499.243620612</v>
      </c>
      <c r="Y166" s="100">
        <f t="shared" si="26"/>
        <v>16602406.315002237</v>
      </c>
    </row>
    <row r="167" spans="2:26" s="42" customFormat="1">
      <c r="B167" s="92">
        <v>1916</v>
      </c>
      <c r="C167" s="93" t="s">
        <v>183</v>
      </c>
      <c r="D167" s="94">
        <v>74.523148148148096</v>
      </c>
      <c r="E167" s="95">
        <v>1.4661860444993E-3</v>
      </c>
      <c r="F167" s="96">
        <v>0.92700000000000005</v>
      </c>
      <c r="G167" s="96">
        <v>0.89600000000000002</v>
      </c>
      <c r="H167" s="96">
        <v>0.78400000000000003</v>
      </c>
      <c r="I167" s="96">
        <v>0.73299999999999998</v>
      </c>
      <c r="J167" s="96">
        <v>0.66600000000000004</v>
      </c>
      <c r="K167" s="96">
        <v>0.59599999999999997</v>
      </c>
      <c r="L167" s="97">
        <v>1.35915446325085E-3</v>
      </c>
      <c r="M167" s="98">
        <v>1.31370269587137E-3</v>
      </c>
      <c r="N167" s="98">
        <v>1.1494898588874499E-3</v>
      </c>
      <c r="O167" s="98">
        <v>1.0747143706179799E-3</v>
      </c>
      <c r="P167" s="98">
        <v>9.7647990563653195E-4</v>
      </c>
      <c r="Q167" s="99">
        <v>8.7384688252158105E-4</v>
      </c>
      <c r="R167" s="92">
        <f t="shared" si="19"/>
        <v>1916</v>
      </c>
      <c r="S167" s="93" t="str">
        <f t="shared" si="20"/>
        <v>Leidschendam-Voorburg</v>
      </c>
      <c r="T167" s="100">
        <f t="shared" si="21"/>
        <v>2810312.3823794713</v>
      </c>
      <c r="U167" s="100">
        <f t="shared" si="22"/>
        <v>2787862.7682051263</v>
      </c>
      <c r="V167" s="100">
        <f t="shared" si="23"/>
        <v>2520480.8406669516</v>
      </c>
      <c r="W167" s="100">
        <f t="shared" si="24"/>
        <v>2427746.3714914708</v>
      </c>
      <c r="X167" s="100">
        <f t="shared" si="25"/>
        <v>2278786.7981867297</v>
      </c>
      <c r="Y167" s="100">
        <f t="shared" si="26"/>
        <v>2106873.9478230043</v>
      </c>
      <c r="Z167" s="101"/>
    </row>
    <row r="168" spans="2:26" s="42" customFormat="1">
      <c r="B168" s="92">
        <v>995</v>
      </c>
      <c r="C168" s="93" t="s">
        <v>184</v>
      </c>
      <c r="D168" s="94">
        <v>179.548611111111</v>
      </c>
      <c r="E168" s="95">
        <v>3.5324818457348598E-3</v>
      </c>
      <c r="F168" s="96">
        <v>0.92400000000000004</v>
      </c>
      <c r="G168" s="96">
        <v>0.85399999999999998</v>
      </c>
      <c r="H168" s="96">
        <v>0.79900000000000004</v>
      </c>
      <c r="I168" s="96">
        <v>0.75</v>
      </c>
      <c r="J168" s="96">
        <v>0.69299999999999995</v>
      </c>
      <c r="K168" s="96">
        <v>0.65200000000000002</v>
      </c>
      <c r="L168" s="97">
        <v>3.26401322545901E-3</v>
      </c>
      <c r="M168" s="98">
        <v>3.0167394962575698E-3</v>
      </c>
      <c r="N168" s="98">
        <v>2.8224529947421498E-3</v>
      </c>
      <c r="O168" s="98">
        <v>2.6493613843011402E-3</v>
      </c>
      <c r="P168" s="98">
        <v>2.44800991909426E-3</v>
      </c>
      <c r="Q168" s="99">
        <v>2.3031781634191301E-3</v>
      </c>
      <c r="R168" s="92">
        <f t="shared" si="19"/>
        <v>995</v>
      </c>
      <c r="S168" s="93" t="str">
        <f t="shared" si="20"/>
        <v>Lelystad</v>
      </c>
      <c r="T168" s="100">
        <f t="shared" si="21"/>
        <v>6748973.006215875</v>
      </c>
      <c r="U168" s="100">
        <f t="shared" si="22"/>
        <v>6401947.5254345136</v>
      </c>
      <c r="V168" s="100">
        <f t="shared" si="23"/>
        <v>6188778.9978556018</v>
      </c>
      <c r="W168" s="100">
        <f t="shared" si="24"/>
        <v>5984825.0505929412</v>
      </c>
      <c r="X168" s="100">
        <f t="shared" si="25"/>
        <v>5712859.684322685</v>
      </c>
      <c r="Y168" s="100">
        <f t="shared" si="26"/>
        <v>5553039.2872721143</v>
      </c>
      <c r="Z168" s="101"/>
    </row>
    <row r="169" spans="2:26" s="42" customFormat="1">
      <c r="B169" s="92">
        <v>1640</v>
      </c>
      <c r="C169" s="93" t="s">
        <v>185</v>
      </c>
      <c r="D169" s="94">
        <v>85.5138888888889</v>
      </c>
      <c r="E169" s="95">
        <v>1.6824204776011999E-3</v>
      </c>
      <c r="F169" s="96">
        <v>0.93500000000000005</v>
      </c>
      <c r="G169" s="96">
        <v>0.85599999999999998</v>
      </c>
      <c r="H169" s="96">
        <v>0.78200000000000003</v>
      </c>
      <c r="I169" s="96">
        <v>0.73499999999999999</v>
      </c>
      <c r="J169" s="96">
        <v>0.67200000000000004</v>
      </c>
      <c r="K169" s="96">
        <v>0.625</v>
      </c>
      <c r="L169" s="97">
        <v>1.5730631465571199E-3</v>
      </c>
      <c r="M169" s="98">
        <v>1.4401519288266299E-3</v>
      </c>
      <c r="N169" s="98">
        <v>1.3156528134841399E-3</v>
      </c>
      <c r="O169" s="98">
        <v>1.23657905103688E-3</v>
      </c>
      <c r="P169" s="98">
        <v>1.1305865609480101E-3</v>
      </c>
      <c r="Q169" s="99">
        <v>1.05151279850075E-3</v>
      </c>
      <c r="R169" s="92">
        <f t="shared" si="19"/>
        <v>1640</v>
      </c>
      <c r="S169" s="93" t="str">
        <f t="shared" si="20"/>
        <v>Leudal</v>
      </c>
      <c r="T169" s="100">
        <f t="shared" si="21"/>
        <v>3252609.5882145297</v>
      </c>
      <c r="U169" s="100">
        <f t="shared" si="22"/>
        <v>3056205.9098702502</v>
      </c>
      <c r="V169" s="100">
        <f t="shared" si="23"/>
        <v>2884825.5456258291</v>
      </c>
      <c r="W169" s="100">
        <f t="shared" si="24"/>
        <v>2793393.6553680678</v>
      </c>
      <c r="X169" s="100">
        <f t="shared" si="25"/>
        <v>2638421.6556061357</v>
      </c>
      <c r="Y169" s="100">
        <f t="shared" si="26"/>
        <v>2535232.3905658349</v>
      </c>
      <c r="Z169" s="101"/>
    </row>
    <row r="170" spans="2:26" s="42" customFormat="1">
      <c r="B170" s="92">
        <v>327</v>
      </c>
      <c r="C170" s="93" t="s">
        <v>186</v>
      </c>
      <c r="D170" s="94">
        <v>41.726851851851897</v>
      </c>
      <c r="E170" s="95">
        <v>8.2094395347407398E-4</v>
      </c>
      <c r="F170" s="96">
        <v>0.95</v>
      </c>
      <c r="G170" s="96">
        <v>0.92400000000000004</v>
      </c>
      <c r="H170" s="96">
        <v>0.86099999999999999</v>
      </c>
      <c r="I170" s="96">
        <v>0.83799999999999997</v>
      </c>
      <c r="J170" s="96">
        <v>0.75600000000000001</v>
      </c>
      <c r="K170" s="96">
        <v>0.68</v>
      </c>
      <c r="L170" s="97">
        <v>7.7989675580036996E-4</v>
      </c>
      <c r="M170" s="98">
        <v>7.5855221301004397E-4</v>
      </c>
      <c r="N170" s="98">
        <v>7.0683274394117799E-4</v>
      </c>
      <c r="O170" s="98">
        <v>6.8795103301127396E-4</v>
      </c>
      <c r="P170" s="98">
        <v>6.2063362882640001E-4</v>
      </c>
      <c r="Q170" s="99">
        <v>5.5824188836237001E-4</v>
      </c>
      <c r="R170" s="92">
        <f t="shared" si="19"/>
        <v>327</v>
      </c>
      <c r="S170" s="93" t="str">
        <f t="shared" si="20"/>
        <v>Leusden</v>
      </c>
      <c r="T170" s="100">
        <f t="shared" si="21"/>
        <v>1612586.0371757036</v>
      </c>
      <c r="U170" s="100">
        <f t="shared" si="22"/>
        <v>1609754.9917773546</v>
      </c>
      <c r="V170" s="100">
        <f t="shared" si="23"/>
        <v>1549868.73079863</v>
      </c>
      <c r="W170" s="100">
        <f t="shared" si="24"/>
        <v>1554060.0087040348</v>
      </c>
      <c r="X170" s="100">
        <f t="shared" si="25"/>
        <v>1448357.2183273935</v>
      </c>
      <c r="Y170" s="100">
        <f t="shared" si="26"/>
        <v>1345939.7918549518</v>
      </c>
    </row>
    <row r="171" spans="2:26" s="42" customFormat="1">
      <c r="B171" s="92">
        <v>1705</v>
      </c>
      <c r="C171" s="93" t="s">
        <v>187</v>
      </c>
      <c r="D171" s="94">
        <v>94.722800925925895</v>
      </c>
      <c r="E171" s="95">
        <v>1.86359879130963E-3</v>
      </c>
      <c r="F171" s="96">
        <v>0.94499999999999995</v>
      </c>
      <c r="G171" s="96">
        <v>0.86099999999999999</v>
      </c>
      <c r="H171" s="96">
        <v>0.79800000000000004</v>
      </c>
      <c r="I171" s="96">
        <v>0.72899999999999998</v>
      </c>
      <c r="J171" s="96">
        <v>0.68200000000000005</v>
      </c>
      <c r="K171" s="96">
        <v>0.60799999999999998</v>
      </c>
      <c r="L171" s="97">
        <v>1.7611008577876001E-3</v>
      </c>
      <c r="M171" s="98">
        <v>1.6045585593175999E-3</v>
      </c>
      <c r="N171" s="98">
        <v>1.48715183546509E-3</v>
      </c>
      <c r="O171" s="98">
        <v>1.35856351886472E-3</v>
      </c>
      <c r="P171" s="98">
        <v>1.2709743756731701E-3</v>
      </c>
      <c r="Q171" s="99">
        <v>1.1330680651162599E-3</v>
      </c>
      <c r="R171" s="92">
        <f t="shared" si="19"/>
        <v>1705</v>
      </c>
      <c r="S171" s="93" t="str">
        <f t="shared" si="20"/>
        <v>Lingewaard</v>
      </c>
      <c r="T171" s="100">
        <f t="shared" si="21"/>
        <v>3641413.6002039914</v>
      </c>
      <c r="U171" s="100">
        <f t="shared" si="22"/>
        <v>3405100.0131040239</v>
      </c>
      <c r="V171" s="100">
        <f t="shared" si="23"/>
        <v>3260870.6196680432</v>
      </c>
      <c r="W171" s="100">
        <f t="shared" si="24"/>
        <v>3068952.7780929892</v>
      </c>
      <c r="X171" s="100">
        <f t="shared" si="25"/>
        <v>2966041.1969559793</v>
      </c>
      <c r="Y171" s="100">
        <f t="shared" si="26"/>
        <v>2731864.8555626231</v>
      </c>
      <c r="Z171" s="101"/>
    </row>
    <row r="172" spans="2:26" s="42" customFormat="1">
      <c r="B172" s="92">
        <v>553</v>
      </c>
      <c r="C172" s="93" t="s">
        <v>188</v>
      </c>
      <c r="D172" s="94">
        <v>46.893518518518498</v>
      </c>
      <c r="E172" s="95">
        <v>9.2259417560622303E-4</v>
      </c>
      <c r="F172" s="96">
        <v>0.95799999999999996</v>
      </c>
      <c r="G172" s="96">
        <v>0.88400000000000001</v>
      </c>
      <c r="H172" s="96">
        <v>0.84099999999999997</v>
      </c>
      <c r="I172" s="96">
        <v>0.77300000000000002</v>
      </c>
      <c r="J172" s="96">
        <v>0.73399999999999999</v>
      </c>
      <c r="K172" s="96">
        <v>0.68100000000000005</v>
      </c>
      <c r="L172" s="97">
        <v>8.8384522023076198E-4</v>
      </c>
      <c r="M172" s="98">
        <v>8.15573251235901E-4</v>
      </c>
      <c r="N172" s="98">
        <v>7.75901701684834E-4</v>
      </c>
      <c r="O172" s="98">
        <v>7.13165297743611E-4</v>
      </c>
      <c r="P172" s="98">
        <v>6.7718412489496801E-4</v>
      </c>
      <c r="Q172" s="99">
        <v>6.2828663358783805E-4</v>
      </c>
      <c r="R172" s="92">
        <f t="shared" si="19"/>
        <v>553</v>
      </c>
      <c r="S172" s="93" t="str">
        <f t="shared" si="20"/>
        <v>Lisse</v>
      </c>
      <c r="T172" s="100">
        <f t="shared" si="21"/>
        <v>1827519.4127534479</v>
      </c>
      <c r="U172" s="100">
        <f t="shared" si="22"/>
        <v>1730761.6928931093</v>
      </c>
      <c r="V172" s="100">
        <f t="shared" si="23"/>
        <v>1701315.8995854976</v>
      </c>
      <c r="W172" s="100">
        <f t="shared" si="24"/>
        <v>1611018.2493187552</v>
      </c>
      <c r="X172" s="100">
        <f t="shared" si="25"/>
        <v>1580327.7003906777</v>
      </c>
      <c r="Y172" s="100">
        <f t="shared" si="26"/>
        <v>1514820.0062828998</v>
      </c>
      <c r="Z172" s="101"/>
    </row>
    <row r="173" spans="2:26" s="42" customFormat="1">
      <c r="B173" s="92">
        <v>262</v>
      </c>
      <c r="C173" s="93" t="s">
        <v>189</v>
      </c>
      <c r="D173" s="94">
        <v>74.821759259259196</v>
      </c>
      <c r="E173" s="95">
        <v>1.4720609901332799E-3</v>
      </c>
      <c r="F173" s="96">
        <v>0.93100000000000005</v>
      </c>
      <c r="G173" s="96">
        <v>0.86899999999999999</v>
      </c>
      <c r="H173" s="96">
        <v>0.83899999999999997</v>
      </c>
      <c r="I173" s="96">
        <v>0.78900000000000003</v>
      </c>
      <c r="J173" s="96">
        <v>0.69199999999999995</v>
      </c>
      <c r="K173" s="96">
        <v>0.60599999999999998</v>
      </c>
      <c r="L173" s="97">
        <v>1.3704887818140801E-3</v>
      </c>
      <c r="M173" s="98">
        <v>1.2792210004258201E-3</v>
      </c>
      <c r="N173" s="98">
        <v>1.2350591707218201E-3</v>
      </c>
      <c r="O173" s="98">
        <v>1.16145612121516E-3</v>
      </c>
      <c r="P173" s="98">
        <v>1.01866620517223E-3</v>
      </c>
      <c r="Q173" s="99">
        <v>8.9206896002076697E-4</v>
      </c>
      <c r="R173" s="92">
        <f t="shared" si="19"/>
        <v>262</v>
      </c>
      <c r="S173" s="93" t="str">
        <f t="shared" si="20"/>
        <v>Lochem</v>
      </c>
      <c r="T173" s="100">
        <f t="shared" si="21"/>
        <v>2833748.2586285127</v>
      </c>
      <c r="U173" s="100">
        <f t="shared" si="22"/>
        <v>2714687.7376450538</v>
      </c>
      <c r="V173" s="100">
        <f t="shared" si="23"/>
        <v>2708108.2558721025</v>
      </c>
      <c r="W173" s="100">
        <f t="shared" si="24"/>
        <v>2623693.2909953301</v>
      </c>
      <c r="X173" s="100">
        <f t="shared" si="25"/>
        <v>2377235.9131059288</v>
      </c>
      <c r="Y173" s="100">
        <f t="shared" si="26"/>
        <v>2150807.9837807268</v>
      </c>
      <c r="Z173" s="101"/>
    </row>
    <row r="174" spans="2:26" s="42" customFormat="1">
      <c r="B174" s="92">
        <v>809</v>
      </c>
      <c r="C174" s="93" t="s">
        <v>190</v>
      </c>
      <c r="D174" s="94">
        <v>78.199074074074105</v>
      </c>
      <c r="E174" s="95">
        <v>1.5385070806757501E-3</v>
      </c>
      <c r="F174" s="96">
        <v>0.94799999999999995</v>
      </c>
      <c r="G174" s="96">
        <v>0.91</v>
      </c>
      <c r="H174" s="96">
        <v>0.84</v>
      </c>
      <c r="I174" s="96">
        <v>0.76400000000000001</v>
      </c>
      <c r="J174" s="96">
        <v>0.66</v>
      </c>
      <c r="K174" s="96">
        <v>0.61499999999999999</v>
      </c>
      <c r="L174" s="97">
        <v>1.4585047124806201E-3</v>
      </c>
      <c r="M174" s="98">
        <v>1.4000414434149401E-3</v>
      </c>
      <c r="N174" s="98">
        <v>1.2923459477676301E-3</v>
      </c>
      <c r="O174" s="98">
        <v>1.17541940963628E-3</v>
      </c>
      <c r="P174" s="98">
        <v>1.015414673246E-3</v>
      </c>
      <c r="Q174" s="99">
        <v>9.4618185461558895E-4</v>
      </c>
      <c r="R174" s="92">
        <f t="shared" si="19"/>
        <v>809</v>
      </c>
      <c r="S174" s="93" t="str">
        <f t="shared" si="20"/>
        <v>Loon op Zand</v>
      </c>
      <c r="T174" s="100">
        <f t="shared" si="21"/>
        <v>3015738.0666207615</v>
      </c>
      <c r="U174" s="100">
        <f t="shared" si="22"/>
        <v>2971085.7915624208</v>
      </c>
      <c r="V174" s="100">
        <f t="shared" si="23"/>
        <v>2833720.6941647497</v>
      </c>
      <c r="W174" s="100">
        <f t="shared" si="24"/>
        <v>2655235.9256946035</v>
      </c>
      <c r="X174" s="100">
        <f t="shared" si="25"/>
        <v>2369647.8941568388</v>
      </c>
      <c r="Y174" s="100">
        <f t="shared" si="26"/>
        <v>2281275.9755347706</v>
      </c>
      <c r="Z174" s="101"/>
    </row>
    <row r="175" spans="2:26" s="42" customFormat="1">
      <c r="B175" s="92">
        <v>331</v>
      </c>
      <c r="C175" s="93" t="s">
        <v>191</v>
      </c>
      <c r="D175" s="94">
        <v>21.222800925925899</v>
      </c>
      <c r="E175" s="95">
        <v>4.1754240549421299E-4</v>
      </c>
      <c r="F175" s="96">
        <v>0.90800000000000003</v>
      </c>
      <c r="G175" s="96">
        <v>0.86</v>
      </c>
      <c r="H175" s="96">
        <v>0.76900000000000002</v>
      </c>
      <c r="I175" s="96">
        <v>0.70899999999999996</v>
      </c>
      <c r="J175" s="96">
        <v>0.69</v>
      </c>
      <c r="K175" s="96">
        <v>0.63800000000000001</v>
      </c>
      <c r="L175" s="97">
        <v>3.7912850418874501E-4</v>
      </c>
      <c r="M175" s="98">
        <v>3.5908646872502299E-4</v>
      </c>
      <c r="N175" s="98">
        <v>3.2109010982504999E-4</v>
      </c>
      <c r="O175" s="98">
        <v>2.9603756549539701E-4</v>
      </c>
      <c r="P175" s="98">
        <v>2.8810425979100698E-4</v>
      </c>
      <c r="Q175" s="99">
        <v>2.66392054705308E-4</v>
      </c>
      <c r="R175" s="92">
        <f t="shared" si="19"/>
        <v>331</v>
      </c>
      <c r="S175" s="93" t="str">
        <f t="shared" si="20"/>
        <v>Lopik</v>
      </c>
      <c r="T175" s="100">
        <f t="shared" si="21"/>
        <v>783920.85568128014</v>
      </c>
      <c r="U175" s="100">
        <f t="shared" si="22"/>
        <v>762032.2313951971</v>
      </c>
      <c r="V175" s="100">
        <f t="shared" si="23"/>
        <v>704052.72711581783</v>
      </c>
      <c r="W175" s="100">
        <f t="shared" si="24"/>
        <v>668739.66246803873</v>
      </c>
      <c r="X175" s="100">
        <f t="shared" si="25"/>
        <v>672341.72451827314</v>
      </c>
      <c r="Y175" s="100">
        <f t="shared" si="26"/>
        <v>642280.11931116879</v>
      </c>
      <c r="Z175" s="101"/>
    </row>
    <row r="176" spans="2:26" s="42" customFormat="1">
      <c r="B176" s="92">
        <v>168</v>
      </c>
      <c r="C176" s="93" t="s">
        <v>192</v>
      </c>
      <c r="D176" s="94">
        <v>83.0902777777778</v>
      </c>
      <c r="E176" s="95">
        <v>1.63473777931609E-3</v>
      </c>
      <c r="F176" s="96">
        <v>0.94799999999999995</v>
      </c>
      <c r="G176" s="96">
        <v>0.83699999999999997</v>
      </c>
      <c r="H176" s="96">
        <v>0.76</v>
      </c>
      <c r="I176" s="96">
        <v>0.69799999999999995</v>
      </c>
      <c r="J176" s="96">
        <v>0.58499999999999996</v>
      </c>
      <c r="K176" s="96">
        <v>0.53300000000000003</v>
      </c>
      <c r="L176" s="97">
        <v>1.5497314147916599E-3</v>
      </c>
      <c r="M176" s="98">
        <v>1.3682755212875699E-3</v>
      </c>
      <c r="N176" s="98">
        <v>1.2424007122802301E-3</v>
      </c>
      <c r="O176" s="98">
        <v>1.1410469699626299E-3</v>
      </c>
      <c r="P176" s="98">
        <v>9.5632160089991402E-4</v>
      </c>
      <c r="Q176" s="99">
        <v>8.71315236375478E-4</v>
      </c>
      <c r="R176" s="92">
        <f t="shared" si="19"/>
        <v>168</v>
      </c>
      <c r="S176" s="93" t="str">
        <f t="shared" si="20"/>
        <v>Losser</v>
      </c>
      <c r="T176" s="100">
        <f t="shared" si="21"/>
        <v>3204366.7604449773</v>
      </c>
      <c r="U176" s="100">
        <f t="shared" si="22"/>
        <v>2903674.0157664837</v>
      </c>
      <c r="V176" s="100">
        <f t="shared" si="23"/>
        <v>2724206.0184542295</v>
      </c>
      <c r="W176" s="100">
        <f t="shared" si="24"/>
        <v>2577589.6524350122</v>
      </c>
      <c r="X176" s="100">
        <f t="shared" si="25"/>
        <v>2231743.8652574695</v>
      </c>
      <c r="Y176" s="100">
        <f t="shared" si="26"/>
        <v>2100770.0646175854</v>
      </c>
    </row>
    <row r="177" spans="2:26" s="42" customFormat="1">
      <c r="B177" s="92">
        <v>263</v>
      </c>
      <c r="C177" s="93" t="s">
        <v>193</v>
      </c>
      <c r="D177" s="94">
        <v>38.893518518518498</v>
      </c>
      <c r="E177" s="95">
        <v>7.6520028327257202E-4</v>
      </c>
      <c r="F177" s="96">
        <v>0.89300000000000002</v>
      </c>
      <c r="G177" s="96">
        <v>0.87</v>
      </c>
      <c r="H177" s="96">
        <v>0.80200000000000005</v>
      </c>
      <c r="I177" s="96">
        <v>0.72599999999999998</v>
      </c>
      <c r="J177" s="96">
        <v>0.70799999999999996</v>
      </c>
      <c r="K177" s="96">
        <v>0.66100000000000003</v>
      </c>
      <c r="L177" s="97">
        <v>6.8332385296240698E-4</v>
      </c>
      <c r="M177" s="98">
        <v>6.65724246447138E-4</v>
      </c>
      <c r="N177" s="98">
        <v>6.1369062718460304E-4</v>
      </c>
      <c r="O177" s="98">
        <v>5.5553540565588802E-4</v>
      </c>
      <c r="P177" s="98">
        <v>5.4176180055698104E-4</v>
      </c>
      <c r="Q177" s="99">
        <v>5.0579738724317003E-4</v>
      </c>
      <c r="R177" s="92">
        <f t="shared" si="19"/>
        <v>263</v>
      </c>
      <c r="S177" s="93" t="str">
        <f t="shared" si="20"/>
        <v>Maasdriel</v>
      </c>
      <c r="T177" s="100">
        <f t="shared" si="21"/>
        <v>1412903.0489752912</v>
      </c>
      <c r="U177" s="100">
        <f t="shared" si="22"/>
        <v>1412760.9286287962</v>
      </c>
      <c r="V177" s="100">
        <f t="shared" si="23"/>
        <v>1345636.4629547626</v>
      </c>
      <c r="W177" s="100">
        <f t="shared" si="24"/>
        <v>1254937.2207059986</v>
      </c>
      <c r="X177" s="100">
        <f t="shared" si="25"/>
        <v>1264296.0000967511</v>
      </c>
      <c r="Y177" s="100">
        <f t="shared" si="26"/>
        <v>1219494.3523567021</v>
      </c>
      <c r="Z177" s="101"/>
    </row>
    <row r="178" spans="2:26" s="42" customFormat="1">
      <c r="B178" s="92">
        <v>1641</v>
      </c>
      <c r="C178" s="93" t="s">
        <v>194</v>
      </c>
      <c r="D178" s="94">
        <v>60.8020833333333</v>
      </c>
      <c r="E178" s="95">
        <v>1.1962345697285499E-3</v>
      </c>
      <c r="F178" s="96">
        <v>0.93400000000000005</v>
      </c>
      <c r="G178" s="96">
        <v>0.88200000000000001</v>
      </c>
      <c r="H178" s="96">
        <v>0.82799999999999996</v>
      </c>
      <c r="I178" s="96">
        <v>0.73599999999999999</v>
      </c>
      <c r="J178" s="96">
        <v>0.68799999999999994</v>
      </c>
      <c r="K178" s="96">
        <v>0.629</v>
      </c>
      <c r="L178" s="97">
        <v>1.1172830881264601E-3</v>
      </c>
      <c r="M178" s="98">
        <v>1.0550788905005801E-3</v>
      </c>
      <c r="N178" s="98">
        <v>9.9048222373523498E-4</v>
      </c>
      <c r="O178" s="98">
        <v>8.80428643320209E-4</v>
      </c>
      <c r="P178" s="98">
        <v>8.2300938397323904E-4</v>
      </c>
      <c r="Q178" s="99">
        <v>7.5243154435925496E-4</v>
      </c>
      <c r="R178" s="92">
        <f t="shared" si="19"/>
        <v>1641</v>
      </c>
      <c r="S178" s="93" t="str">
        <f t="shared" si="20"/>
        <v>Maasgouw</v>
      </c>
      <c r="T178" s="100">
        <f t="shared" si="21"/>
        <v>2310196.9511801191</v>
      </c>
      <c r="U178" s="100">
        <f t="shared" si="22"/>
        <v>2239026.505456564</v>
      </c>
      <c r="V178" s="100">
        <f t="shared" si="23"/>
        <v>2171825.569963811</v>
      </c>
      <c r="W178" s="100">
        <f t="shared" si="24"/>
        <v>1988860.9500482618</v>
      </c>
      <c r="X178" s="100">
        <f t="shared" si="25"/>
        <v>1920636.4699941915</v>
      </c>
      <c r="Y178" s="100">
        <f t="shared" si="26"/>
        <v>1814137.5223039633</v>
      </c>
      <c r="Z178" s="101"/>
    </row>
    <row r="179" spans="2:26" s="42" customFormat="1">
      <c r="B179" s="92">
        <v>1991</v>
      </c>
      <c r="C179" s="93" t="s">
        <v>195</v>
      </c>
      <c r="D179" s="94">
        <v>264.059027777778</v>
      </c>
      <c r="E179" s="95">
        <v>5.19515977347303E-3</v>
      </c>
      <c r="F179" s="96">
        <v>0.93</v>
      </c>
      <c r="G179" s="96">
        <v>0.85799999999999998</v>
      </c>
      <c r="H179" s="96">
        <v>0.76400000000000001</v>
      </c>
      <c r="I179" s="96">
        <v>0.72699999999999998</v>
      </c>
      <c r="J179" s="96">
        <v>0.69799999999999995</v>
      </c>
      <c r="K179" s="96">
        <v>0.63800000000000001</v>
      </c>
      <c r="L179" s="97">
        <v>4.8314985893299096E-3</v>
      </c>
      <c r="M179" s="98">
        <v>4.4574470856398596E-3</v>
      </c>
      <c r="N179" s="98">
        <v>3.9691020669333898E-3</v>
      </c>
      <c r="O179" s="98">
        <v>3.77688115531489E-3</v>
      </c>
      <c r="P179" s="98">
        <v>3.6262215218841702E-3</v>
      </c>
      <c r="Q179" s="99">
        <v>3.3145119354757902E-3</v>
      </c>
      <c r="R179" s="92">
        <f t="shared" si="19"/>
        <v>1991</v>
      </c>
      <c r="S179" s="93" t="str">
        <f t="shared" si="20"/>
        <v>Maashorst</v>
      </c>
      <c r="T179" s="100">
        <f t="shared" si="21"/>
        <v>9990049.459549021</v>
      </c>
      <c r="U179" s="100">
        <f t="shared" si="22"/>
        <v>9459332.6255277507</v>
      </c>
      <c r="V179" s="100">
        <f t="shared" si="23"/>
        <v>8703030.8593063727</v>
      </c>
      <c r="W179" s="100">
        <f t="shared" si="24"/>
        <v>8531857.1808970235</v>
      </c>
      <c r="X179" s="100">
        <f t="shared" si="25"/>
        <v>8462422.712102443</v>
      </c>
      <c r="Y179" s="100">
        <f t="shared" si="26"/>
        <v>7991398.7064317102</v>
      </c>
      <c r="Z179" s="101"/>
    </row>
    <row r="180" spans="2:26" s="42" customFormat="1">
      <c r="B180" s="92">
        <v>556</v>
      </c>
      <c r="C180" s="93" t="s">
        <v>196</v>
      </c>
      <c r="D180" s="94">
        <v>121.55787037037</v>
      </c>
      <c r="E180" s="95">
        <v>2.3915582951727502E-3</v>
      </c>
      <c r="F180" s="96">
        <v>0.91900000000000004</v>
      </c>
      <c r="G180" s="96">
        <v>0.88500000000000001</v>
      </c>
      <c r="H180" s="96">
        <v>0.82799999999999996</v>
      </c>
      <c r="I180" s="96">
        <v>0.79200000000000004</v>
      </c>
      <c r="J180" s="96">
        <v>0.75800000000000001</v>
      </c>
      <c r="K180" s="96">
        <v>0.71</v>
      </c>
      <c r="L180" s="97">
        <v>2.1978420732637598E-3</v>
      </c>
      <c r="M180" s="98">
        <v>2.1165290912278901E-3</v>
      </c>
      <c r="N180" s="98">
        <v>1.9802102684030399E-3</v>
      </c>
      <c r="O180" s="98">
        <v>1.8941141697768199E-3</v>
      </c>
      <c r="P180" s="98">
        <v>1.8128011877409499E-3</v>
      </c>
      <c r="Q180" s="99">
        <v>1.6980063895726499E-3</v>
      </c>
      <c r="R180" s="92">
        <f t="shared" si="19"/>
        <v>556</v>
      </c>
      <c r="S180" s="93" t="str">
        <f t="shared" si="20"/>
        <v>Maassluis</v>
      </c>
      <c r="T180" s="100">
        <f t="shared" si="21"/>
        <v>4544459.7799681695</v>
      </c>
      <c r="U180" s="100">
        <f t="shared" si="22"/>
        <v>4491573.8315840503</v>
      </c>
      <c r="V180" s="100">
        <f t="shared" si="23"/>
        <v>4341997.4551428519</v>
      </c>
      <c r="W180" s="100">
        <f t="shared" si="24"/>
        <v>4278745.0587657774</v>
      </c>
      <c r="X180" s="100">
        <f t="shared" si="25"/>
        <v>4230488.9127938151</v>
      </c>
      <c r="Y180" s="100">
        <f t="shared" si="26"/>
        <v>4093949.9779462377</v>
      </c>
      <c r="Z180" s="101"/>
    </row>
    <row r="181" spans="2:26" s="42" customFormat="1">
      <c r="B181" s="92">
        <v>935</v>
      </c>
      <c r="C181" s="93" t="s">
        <v>197</v>
      </c>
      <c r="D181" s="94">
        <v>502.52488425925998</v>
      </c>
      <c r="E181" s="95">
        <v>9.8867934410103199E-3</v>
      </c>
      <c r="F181" s="96">
        <v>0.92400000000000004</v>
      </c>
      <c r="G181" s="96">
        <v>0.85299999999999998</v>
      </c>
      <c r="H181" s="96">
        <v>0.79900000000000004</v>
      </c>
      <c r="I181" s="96">
        <v>0.72899999999999998</v>
      </c>
      <c r="J181" s="96">
        <v>0.66500000000000004</v>
      </c>
      <c r="K181" s="96">
        <v>0.6</v>
      </c>
      <c r="L181" s="97">
        <v>9.1353971394935295E-3</v>
      </c>
      <c r="M181" s="98">
        <v>8.4334348051817998E-3</v>
      </c>
      <c r="N181" s="98">
        <v>7.89954795936724E-3</v>
      </c>
      <c r="O181" s="98">
        <v>7.2074724184965199E-3</v>
      </c>
      <c r="P181" s="98">
        <v>6.5747176382718597E-3</v>
      </c>
      <c r="Q181" s="99">
        <v>5.9320760646061899E-3</v>
      </c>
      <c r="R181" s="92">
        <f t="shared" si="19"/>
        <v>935</v>
      </c>
      <c r="S181" s="93" t="str">
        <f t="shared" si="20"/>
        <v>Maastricht</v>
      </c>
      <c r="T181" s="100">
        <f t="shared" si="21"/>
        <v>18889184.705075212</v>
      </c>
      <c r="U181" s="100">
        <f t="shared" si="22"/>
        <v>17896940.438153502</v>
      </c>
      <c r="V181" s="100">
        <f t="shared" si="23"/>
        <v>17321300.512199089</v>
      </c>
      <c r="W181" s="100">
        <f t="shared" si="24"/>
        <v>16281456.254807653</v>
      </c>
      <c r="X181" s="100">
        <f t="shared" si="25"/>
        <v>15343254.550776316</v>
      </c>
      <c r="Y181" s="100">
        <f t="shared" si="26"/>
        <v>14302433.031469369</v>
      </c>
      <c r="Z181" s="101"/>
    </row>
    <row r="182" spans="2:26" s="42" customFormat="1">
      <c r="B182" s="92">
        <v>420</v>
      </c>
      <c r="C182" s="93" t="s">
        <v>198</v>
      </c>
      <c r="D182" s="94">
        <v>69.346643518518505</v>
      </c>
      <c r="E182" s="95">
        <v>1.3643422679567301E-3</v>
      </c>
      <c r="F182" s="96">
        <v>0.92900000000000005</v>
      </c>
      <c r="G182" s="96">
        <v>0.876</v>
      </c>
      <c r="H182" s="96">
        <v>0.81299999999999994</v>
      </c>
      <c r="I182" s="96">
        <v>0.77</v>
      </c>
      <c r="J182" s="96">
        <v>0.71299999999999997</v>
      </c>
      <c r="K182" s="96">
        <v>0.621</v>
      </c>
      <c r="L182" s="97">
        <v>1.2674739669317999E-3</v>
      </c>
      <c r="M182" s="98">
        <v>1.1951638267300899E-3</v>
      </c>
      <c r="N182" s="98">
        <v>1.10921026384882E-3</v>
      </c>
      <c r="O182" s="98">
        <v>1.05054354632668E-3</v>
      </c>
      <c r="P182" s="98">
        <v>9.7277603705314501E-4</v>
      </c>
      <c r="Q182" s="99">
        <v>8.4725654840112595E-4</v>
      </c>
      <c r="R182" s="92">
        <f t="shared" si="19"/>
        <v>420</v>
      </c>
      <c r="S182" s="93" t="str">
        <f t="shared" si="20"/>
        <v>Medemblik</v>
      </c>
      <c r="T182" s="100">
        <f t="shared" si="21"/>
        <v>2620745.3824581611</v>
      </c>
      <c r="U182" s="100">
        <f t="shared" si="22"/>
        <v>2536306.5364163835</v>
      </c>
      <c r="V182" s="100">
        <f t="shared" si="23"/>
        <v>2432159.9679078376</v>
      </c>
      <c r="W182" s="100">
        <f t="shared" si="24"/>
        <v>2373145.2304130099</v>
      </c>
      <c r="X182" s="100">
        <f t="shared" si="25"/>
        <v>2270143.172464049</v>
      </c>
      <c r="Y182" s="100">
        <f t="shared" si="26"/>
        <v>2042763.7663451727</v>
      </c>
      <c r="Z182" s="101"/>
    </row>
    <row r="183" spans="2:26" s="42" customFormat="1">
      <c r="B183" s="92">
        <v>938</v>
      </c>
      <c r="C183" s="93" t="s">
        <v>199</v>
      </c>
      <c r="D183" s="94">
        <v>49.6736111111111</v>
      </c>
      <c r="E183" s="95">
        <v>9.7729037488073606E-4</v>
      </c>
      <c r="F183" s="96">
        <v>0.97399999999999998</v>
      </c>
      <c r="G183" s="96">
        <v>0.93</v>
      </c>
      <c r="H183" s="96">
        <v>0.84199999999999997</v>
      </c>
      <c r="I183" s="96">
        <v>0.81200000000000006</v>
      </c>
      <c r="J183" s="96">
        <v>0.74199999999999999</v>
      </c>
      <c r="K183" s="96">
        <v>0.65100000000000002</v>
      </c>
      <c r="L183" s="97">
        <v>9.5188082513383702E-4</v>
      </c>
      <c r="M183" s="98">
        <v>9.0888004863908499E-4</v>
      </c>
      <c r="N183" s="98">
        <v>8.2287849564957995E-4</v>
      </c>
      <c r="O183" s="98">
        <v>7.9355978440315798E-4</v>
      </c>
      <c r="P183" s="98">
        <v>7.2514945816150604E-4</v>
      </c>
      <c r="Q183" s="99">
        <v>6.36216034047359E-4</v>
      </c>
      <c r="R183" s="92">
        <f t="shared" si="19"/>
        <v>938</v>
      </c>
      <c r="S183" s="93" t="str">
        <f t="shared" si="20"/>
        <v>Meerssen</v>
      </c>
      <c r="T183" s="100">
        <f t="shared" si="21"/>
        <v>1968196.0672997388</v>
      </c>
      <c r="U183" s="100">
        <f t="shared" si="22"/>
        <v>1928771.9027513266</v>
      </c>
      <c r="V183" s="100">
        <f t="shared" si="23"/>
        <v>1804321.6879607863</v>
      </c>
      <c r="W183" s="100">
        <f t="shared" si="24"/>
        <v>1792626.8967991122</v>
      </c>
      <c r="X183" s="100">
        <f t="shared" si="25"/>
        <v>1692263.2021736489</v>
      </c>
      <c r="Y183" s="100">
        <f t="shared" si="26"/>
        <v>1533938.0549756098</v>
      </c>
      <c r="Z183" s="101"/>
    </row>
    <row r="184" spans="2:26" s="42" customFormat="1">
      <c r="B184" s="92">
        <v>1948</v>
      </c>
      <c r="C184" s="93" t="s">
        <v>200</v>
      </c>
      <c r="D184" s="94">
        <v>418.02719907407402</v>
      </c>
      <c r="E184" s="95">
        <v>8.2243659954503393E-3</v>
      </c>
      <c r="F184" s="96">
        <v>0.93799999999999994</v>
      </c>
      <c r="G184" s="96">
        <v>0.88400000000000001</v>
      </c>
      <c r="H184" s="96">
        <v>0.82399999999999995</v>
      </c>
      <c r="I184" s="96">
        <v>0.76200000000000001</v>
      </c>
      <c r="J184" s="96">
        <v>0.70399999999999996</v>
      </c>
      <c r="K184" s="96">
        <v>0.65800000000000003</v>
      </c>
      <c r="L184" s="97">
        <v>7.7144553037324197E-3</v>
      </c>
      <c r="M184" s="98">
        <v>7.2703395399781002E-3</v>
      </c>
      <c r="N184" s="98">
        <v>6.7768775802510804E-3</v>
      </c>
      <c r="O184" s="98">
        <v>6.2669668885331599E-3</v>
      </c>
      <c r="P184" s="98">
        <v>5.7899536607970399E-3</v>
      </c>
      <c r="Q184" s="99">
        <v>5.4116328250063198E-3</v>
      </c>
      <c r="R184" s="92">
        <f t="shared" si="19"/>
        <v>1948</v>
      </c>
      <c r="S184" s="93" t="str">
        <f t="shared" si="20"/>
        <v>Meierijstad</v>
      </c>
      <c r="T184" s="100">
        <f t="shared" si="21"/>
        <v>15951115.086314414</v>
      </c>
      <c r="U184" s="100">
        <f t="shared" si="22"/>
        <v>15428687.921105647</v>
      </c>
      <c r="V184" s="100">
        <f t="shared" si="23"/>
        <v>14859626.614801403</v>
      </c>
      <c r="W184" s="100">
        <f t="shared" si="24"/>
        <v>14156883.484441452</v>
      </c>
      <c r="X184" s="100">
        <f t="shared" si="25"/>
        <v>13511870.431923004</v>
      </c>
      <c r="Y184" s="100">
        <f t="shared" si="26"/>
        <v>13047627.041123008</v>
      </c>
      <c r="Z184" s="101"/>
    </row>
    <row r="185" spans="2:26" s="42" customFormat="1">
      <c r="B185" s="92">
        <v>119</v>
      </c>
      <c r="C185" s="93" t="s">
        <v>201</v>
      </c>
      <c r="D185" s="94">
        <v>209.604166666667</v>
      </c>
      <c r="E185" s="95">
        <v>4.1238019551272497E-3</v>
      </c>
      <c r="F185" s="96">
        <v>0.94499999999999995</v>
      </c>
      <c r="G185" s="96">
        <v>0.89900000000000002</v>
      </c>
      <c r="H185" s="96">
        <v>0.83499999999999996</v>
      </c>
      <c r="I185" s="96">
        <v>0.78100000000000003</v>
      </c>
      <c r="J185" s="96">
        <v>0.72799999999999998</v>
      </c>
      <c r="K185" s="96">
        <v>0.67700000000000005</v>
      </c>
      <c r="L185" s="97">
        <v>3.8969928475952602E-3</v>
      </c>
      <c r="M185" s="98">
        <v>3.7072979576594002E-3</v>
      </c>
      <c r="N185" s="98">
        <v>3.4433746325312599E-3</v>
      </c>
      <c r="O185" s="98">
        <v>3.2206893269543899E-3</v>
      </c>
      <c r="P185" s="98">
        <v>3.0021278233326402E-3</v>
      </c>
      <c r="Q185" s="99">
        <v>2.7918139236211498E-3</v>
      </c>
      <c r="R185" s="92">
        <f t="shared" si="19"/>
        <v>119</v>
      </c>
      <c r="S185" s="93" t="str">
        <f t="shared" si="20"/>
        <v>Meppel</v>
      </c>
      <c r="T185" s="100">
        <f t="shared" si="21"/>
        <v>8057779.7077210508</v>
      </c>
      <c r="U185" s="100">
        <f t="shared" si="22"/>
        <v>7867410.1676758165</v>
      </c>
      <c r="V185" s="100">
        <f t="shared" si="23"/>
        <v>7550270.8627057401</v>
      </c>
      <c r="W185" s="100">
        <f t="shared" si="24"/>
        <v>7275437.1216965793</v>
      </c>
      <c r="X185" s="100">
        <f t="shared" si="25"/>
        <v>7005990.8153664926</v>
      </c>
      <c r="Y185" s="100">
        <f t="shared" si="26"/>
        <v>6731156.3850565758</v>
      </c>
      <c r="Z185" s="101"/>
    </row>
    <row r="186" spans="2:26" s="42" customFormat="1">
      <c r="B186" s="92">
        <v>687</v>
      </c>
      <c r="C186" s="93" t="s">
        <v>202</v>
      </c>
      <c r="D186" s="94">
        <v>155.16898148148101</v>
      </c>
      <c r="E186" s="95">
        <v>3.0528312456023299E-3</v>
      </c>
      <c r="F186" s="96">
        <v>0.91700000000000004</v>
      </c>
      <c r="G186" s="96">
        <v>0.84499999999999997</v>
      </c>
      <c r="H186" s="96">
        <v>0.79500000000000004</v>
      </c>
      <c r="I186" s="96">
        <v>0.74299999999999999</v>
      </c>
      <c r="J186" s="96">
        <v>0.65500000000000003</v>
      </c>
      <c r="K186" s="96">
        <v>0.59</v>
      </c>
      <c r="L186" s="97">
        <v>2.79944625221734E-3</v>
      </c>
      <c r="M186" s="98">
        <v>2.5796424025339702E-3</v>
      </c>
      <c r="N186" s="98">
        <v>2.4270008402538499E-3</v>
      </c>
      <c r="O186" s="98">
        <v>2.26825361548253E-3</v>
      </c>
      <c r="P186" s="98">
        <v>1.9996044658695299E-3</v>
      </c>
      <c r="Q186" s="99">
        <v>1.8011704349053699E-3</v>
      </c>
      <c r="R186" s="92">
        <f t="shared" si="19"/>
        <v>687</v>
      </c>
      <c r="S186" s="93" t="str">
        <f t="shared" si="20"/>
        <v>Middelburg</v>
      </c>
      <c r="T186" s="100">
        <f t="shared" si="21"/>
        <v>5788391.7384893857</v>
      </c>
      <c r="U186" s="100">
        <f t="shared" si="22"/>
        <v>5474365.7236217204</v>
      </c>
      <c r="V186" s="100">
        <f t="shared" si="23"/>
        <v>5321672.975926077</v>
      </c>
      <c r="W186" s="100">
        <f t="shared" si="24"/>
        <v>5123914.4419774022</v>
      </c>
      <c r="X186" s="100">
        <f t="shared" si="25"/>
        <v>4666427.0632874742</v>
      </c>
      <c r="Y186" s="100">
        <f t="shared" si="26"/>
        <v>4342681.9283725433</v>
      </c>
      <c r="Z186" s="101"/>
    </row>
    <row r="187" spans="2:26" s="42" customFormat="1">
      <c r="B187" s="92">
        <v>1952</v>
      </c>
      <c r="C187" s="93" t="s">
        <v>205</v>
      </c>
      <c r="D187" s="94">
        <v>308.868055555556</v>
      </c>
      <c r="E187" s="95">
        <v>6.0767431851769197E-3</v>
      </c>
      <c r="F187" s="96">
        <v>0.95</v>
      </c>
      <c r="G187" s="96">
        <v>0.89400000000000002</v>
      </c>
      <c r="H187" s="96">
        <v>0.83</v>
      </c>
      <c r="I187" s="96">
        <v>0.77400000000000002</v>
      </c>
      <c r="J187" s="96">
        <v>0.71</v>
      </c>
      <c r="K187" s="96">
        <v>0.65600000000000003</v>
      </c>
      <c r="L187" s="97">
        <v>5.7729060259180702E-3</v>
      </c>
      <c r="M187" s="98">
        <v>5.4326084075481699E-3</v>
      </c>
      <c r="N187" s="98">
        <v>5.0436968436968401E-3</v>
      </c>
      <c r="O187" s="98">
        <v>4.7033992253269399E-3</v>
      </c>
      <c r="P187" s="98">
        <v>4.3144876614756101E-3</v>
      </c>
      <c r="Q187" s="99">
        <v>3.98634352947606E-3</v>
      </c>
      <c r="R187" s="92">
        <f t="shared" si="19"/>
        <v>1952</v>
      </c>
      <c r="S187" s="93" t="str">
        <f t="shared" si="20"/>
        <v>Midden-Groningen</v>
      </c>
      <c r="T187" s="100">
        <f t="shared" si="21"/>
        <v>11936589.788438434</v>
      </c>
      <c r="U187" s="100">
        <f t="shared" si="22"/>
        <v>11528762.756778745</v>
      </c>
      <c r="V187" s="100">
        <f t="shared" si="23"/>
        <v>11059289.616503686</v>
      </c>
      <c r="W187" s="100">
        <f t="shared" si="24"/>
        <v>10624832.713828269</v>
      </c>
      <c r="X187" s="100">
        <f t="shared" si="25"/>
        <v>10068612.233757297</v>
      </c>
      <c r="Y187" s="100">
        <f t="shared" si="26"/>
        <v>9611207.0630617552</v>
      </c>
      <c r="Z187" s="101"/>
    </row>
    <row r="188" spans="2:26" s="42" customFormat="1">
      <c r="B188" s="92">
        <v>1709</v>
      </c>
      <c r="C188" s="93" t="s">
        <v>206</v>
      </c>
      <c r="D188" s="94">
        <v>73.703703703703695</v>
      </c>
      <c r="E188" s="95">
        <v>1.4500641006665101E-3</v>
      </c>
      <c r="F188" s="96">
        <v>0.94899999999999995</v>
      </c>
      <c r="G188" s="96">
        <v>0.875</v>
      </c>
      <c r="H188" s="96">
        <v>0.79</v>
      </c>
      <c r="I188" s="96">
        <v>0.73399999999999999</v>
      </c>
      <c r="J188" s="96">
        <v>0.69199999999999995</v>
      </c>
      <c r="K188" s="96">
        <v>0.64300000000000002</v>
      </c>
      <c r="L188" s="97">
        <v>1.37611083153252E-3</v>
      </c>
      <c r="M188" s="98">
        <v>1.2688060880831999E-3</v>
      </c>
      <c r="N188" s="98">
        <v>1.14555063952654E-3</v>
      </c>
      <c r="O188" s="98">
        <v>1.0643470498892199E-3</v>
      </c>
      <c r="P188" s="98">
        <v>1.0034443576612301E-3</v>
      </c>
      <c r="Q188" s="99">
        <v>9.3239121672856605E-4</v>
      </c>
      <c r="R188" s="92">
        <f t="shared" si="19"/>
        <v>1709</v>
      </c>
      <c r="S188" s="93" t="str">
        <f t="shared" si="20"/>
        <v>Moerdijk</v>
      </c>
      <c r="T188" s="100">
        <f t="shared" si="21"/>
        <v>2845372.9240843393</v>
      </c>
      <c r="U188" s="100">
        <f t="shared" si="22"/>
        <v>2692585.8218574398</v>
      </c>
      <c r="V188" s="100">
        <f t="shared" si="23"/>
        <v>2511843.3334722663</v>
      </c>
      <c r="W188" s="100">
        <f t="shared" si="24"/>
        <v>2404326.9160813205</v>
      </c>
      <c r="X188" s="100">
        <f t="shared" si="25"/>
        <v>2341713.0672676759</v>
      </c>
      <c r="Y188" s="100">
        <f t="shared" si="26"/>
        <v>2248026.288124789</v>
      </c>
      <c r="Z188" s="101"/>
    </row>
    <row r="189" spans="2:26" s="42" customFormat="1">
      <c r="B189" s="92">
        <v>1978</v>
      </c>
      <c r="C189" s="93" t="s">
        <v>207</v>
      </c>
      <c r="D189" s="94">
        <v>28.740740740740701</v>
      </c>
      <c r="E189" s="95">
        <v>5.6545213171719198E-4</v>
      </c>
      <c r="F189" s="96">
        <v>0.89400000000000002</v>
      </c>
      <c r="G189" s="96">
        <v>0.872</v>
      </c>
      <c r="H189" s="96">
        <v>0.80100000000000005</v>
      </c>
      <c r="I189" s="96">
        <v>0.76400000000000001</v>
      </c>
      <c r="J189" s="96">
        <v>0.73299999999999998</v>
      </c>
      <c r="K189" s="96">
        <v>0.70599999999999996</v>
      </c>
      <c r="L189" s="97">
        <v>5.0551420575517005E-4</v>
      </c>
      <c r="M189" s="98">
        <v>4.9307425885739096E-4</v>
      </c>
      <c r="N189" s="98">
        <v>4.5292715750547101E-4</v>
      </c>
      <c r="O189" s="98">
        <v>4.3200542863193502E-4</v>
      </c>
      <c r="P189" s="98">
        <v>4.1447641254870201E-4</v>
      </c>
      <c r="Q189" s="99">
        <v>3.9920920499233802E-4</v>
      </c>
      <c r="R189" s="92">
        <f t="shared" si="19"/>
        <v>1978</v>
      </c>
      <c r="S189" s="93" t="str">
        <f t="shared" si="20"/>
        <v>Molenlanden</v>
      </c>
      <c r="T189" s="100">
        <f t="shared" si="21"/>
        <v>1045247.5199209774</v>
      </c>
      <c r="U189" s="100">
        <f t="shared" si="22"/>
        <v>1046373.2567109324</v>
      </c>
      <c r="V189" s="100">
        <f t="shared" si="23"/>
        <v>993131.18239702482</v>
      </c>
      <c r="W189" s="100">
        <f t="shared" si="24"/>
        <v>975886.84072654508</v>
      </c>
      <c r="X189" s="100">
        <f t="shared" si="25"/>
        <v>967253.2651453705</v>
      </c>
      <c r="Y189" s="100">
        <f t="shared" si="26"/>
        <v>962506.69373844028</v>
      </c>
      <c r="Z189" s="101"/>
    </row>
    <row r="190" spans="2:26" s="42" customFormat="1">
      <c r="B190" s="92">
        <v>1955</v>
      </c>
      <c r="C190" s="93" t="s">
        <v>208</v>
      </c>
      <c r="D190" s="94">
        <v>120.64120370370399</v>
      </c>
      <c r="E190" s="95">
        <v>2.3735235783428599E-3</v>
      </c>
      <c r="F190" s="96">
        <v>0.93300000000000005</v>
      </c>
      <c r="G190" s="96">
        <v>0.87</v>
      </c>
      <c r="H190" s="96">
        <v>0.79100000000000004</v>
      </c>
      <c r="I190" s="96">
        <v>0.73599999999999999</v>
      </c>
      <c r="J190" s="96">
        <v>0.68899999999999995</v>
      </c>
      <c r="K190" s="96">
        <v>0.64400000000000002</v>
      </c>
      <c r="L190" s="97">
        <v>2.2144974985938799E-3</v>
      </c>
      <c r="M190" s="98">
        <v>2.06496551315828E-3</v>
      </c>
      <c r="N190" s="98">
        <v>1.8774571504691999E-3</v>
      </c>
      <c r="O190" s="98">
        <v>1.7469133536603401E-3</v>
      </c>
      <c r="P190" s="98">
        <v>1.63535774547823E-3</v>
      </c>
      <c r="Q190" s="99">
        <v>1.5285491844528E-3</v>
      </c>
      <c r="R190" s="92">
        <f t="shared" si="19"/>
        <v>1955</v>
      </c>
      <c r="S190" s="93" t="str">
        <f t="shared" si="20"/>
        <v>Montferland</v>
      </c>
      <c r="T190" s="100">
        <f t="shared" si="21"/>
        <v>4578898.0644344389</v>
      </c>
      <c r="U190" s="100">
        <f t="shared" si="22"/>
        <v>4382148.6321477694</v>
      </c>
      <c r="V190" s="100">
        <f t="shared" si="23"/>
        <v>4116691.1916133072</v>
      </c>
      <c r="W190" s="100">
        <f t="shared" si="24"/>
        <v>3946222.9887371841</v>
      </c>
      <c r="X190" s="100">
        <f t="shared" si="25"/>
        <v>3816393.5777858617</v>
      </c>
      <c r="Y190" s="100">
        <f t="shared" si="26"/>
        <v>3685383.0105758486</v>
      </c>
      <c r="Z190" s="101"/>
    </row>
    <row r="191" spans="2:26" s="42" customFormat="1">
      <c r="B191" s="92">
        <v>335</v>
      </c>
      <c r="C191" s="93" t="s">
        <v>209</v>
      </c>
      <c r="D191" s="94">
        <v>12.1481481481482</v>
      </c>
      <c r="E191" s="95">
        <v>2.3900554021036001E-4</v>
      </c>
      <c r="F191" s="96">
        <v>0.97399999999999998</v>
      </c>
      <c r="G191" s="96">
        <v>0.94699999999999995</v>
      </c>
      <c r="H191" s="96">
        <v>0.92100000000000004</v>
      </c>
      <c r="I191" s="96">
        <v>0.82399999999999995</v>
      </c>
      <c r="J191" s="96">
        <v>0.78500000000000003</v>
      </c>
      <c r="K191" s="96">
        <v>0.63800000000000001</v>
      </c>
      <c r="L191" s="97">
        <v>2.3279139616489E-4</v>
      </c>
      <c r="M191" s="98">
        <v>2.2633824657921001E-4</v>
      </c>
      <c r="N191" s="98">
        <v>2.20124102533741E-4</v>
      </c>
      <c r="O191" s="98">
        <v>1.9694056513333601E-4</v>
      </c>
      <c r="P191" s="98">
        <v>1.87619349065132E-4</v>
      </c>
      <c r="Q191" s="99">
        <v>1.5248553465420901E-4</v>
      </c>
      <c r="R191" s="92">
        <f t="shared" si="19"/>
        <v>335</v>
      </c>
      <c r="S191" s="93" t="str">
        <f t="shared" si="20"/>
        <v>Montfoort</v>
      </c>
      <c r="T191" s="100">
        <f t="shared" si="21"/>
        <v>481340.83420425112</v>
      </c>
      <c r="U191" s="100">
        <f t="shared" si="22"/>
        <v>480321.74451805698</v>
      </c>
      <c r="V191" s="100">
        <f t="shared" si="23"/>
        <v>482665.05242794467</v>
      </c>
      <c r="W191" s="100">
        <f t="shared" si="24"/>
        <v>444882.61762705148</v>
      </c>
      <c r="X191" s="100">
        <f t="shared" si="25"/>
        <v>437842.59488198045</v>
      </c>
      <c r="Y191" s="100">
        <f t="shared" si="26"/>
        <v>367647.70443050779</v>
      </c>
      <c r="Z191" s="101"/>
    </row>
    <row r="192" spans="2:26" s="42" customFormat="1">
      <c r="B192" s="92">
        <v>944</v>
      </c>
      <c r="C192" s="93" t="s">
        <v>210</v>
      </c>
      <c r="D192" s="94">
        <v>16.2083333333333</v>
      </c>
      <c r="E192" s="95">
        <v>3.1888658394682503E-4</v>
      </c>
      <c r="F192" s="96">
        <v>0.97399999999999998</v>
      </c>
      <c r="G192" s="96">
        <v>0.88900000000000001</v>
      </c>
      <c r="H192" s="96">
        <v>0.86399999999999999</v>
      </c>
      <c r="I192" s="96">
        <v>0.78</v>
      </c>
      <c r="J192" s="96">
        <v>0.68799999999999994</v>
      </c>
      <c r="K192" s="96">
        <v>0.65300000000000002</v>
      </c>
      <c r="L192" s="97">
        <v>3.1059553276420698E-4</v>
      </c>
      <c r="M192" s="98">
        <v>2.8349017312872702E-4</v>
      </c>
      <c r="N192" s="98">
        <v>2.7551800853005702E-4</v>
      </c>
      <c r="O192" s="98">
        <v>2.4873153547852299E-4</v>
      </c>
      <c r="P192" s="98">
        <v>2.1939396975541501E-4</v>
      </c>
      <c r="Q192" s="99">
        <v>2.0823293931727699E-4</v>
      </c>
      <c r="R192" s="92">
        <f t="shared" si="19"/>
        <v>944</v>
      </c>
      <c r="S192" s="93" t="str">
        <f t="shared" si="20"/>
        <v>Mook en Middelaar</v>
      </c>
      <c r="T192" s="100">
        <f t="shared" si="21"/>
        <v>642215.80051413167</v>
      </c>
      <c r="U192" s="100">
        <f t="shared" si="22"/>
        <v>601606.20915326802</v>
      </c>
      <c r="V192" s="100">
        <f t="shared" si="23"/>
        <v>604127.00154731597</v>
      </c>
      <c r="W192" s="100">
        <f t="shared" si="24"/>
        <v>561876.81047407747</v>
      </c>
      <c r="X192" s="100">
        <f t="shared" si="25"/>
        <v>511994.23459156358</v>
      </c>
      <c r="Y192" s="100">
        <f t="shared" si="26"/>
        <v>502056.55441626476</v>
      </c>
      <c r="Z192" s="101"/>
    </row>
    <row r="193" spans="2:26" s="42" customFormat="1">
      <c r="B193" s="92">
        <v>1740</v>
      </c>
      <c r="C193" s="93" t="s">
        <v>211</v>
      </c>
      <c r="D193" s="94">
        <v>32.6857638888889</v>
      </c>
      <c r="E193" s="95">
        <v>6.4306745029636605E-4</v>
      </c>
      <c r="F193" s="96">
        <v>0.95199999999999996</v>
      </c>
      <c r="G193" s="96">
        <v>0.85599999999999998</v>
      </c>
      <c r="H193" s="96">
        <v>0.83499999999999996</v>
      </c>
      <c r="I193" s="96">
        <v>0.78800000000000003</v>
      </c>
      <c r="J193" s="96">
        <v>0.76900000000000002</v>
      </c>
      <c r="K193" s="96">
        <v>0.72599999999999998</v>
      </c>
      <c r="L193" s="97">
        <v>6.1220021268214005E-4</v>
      </c>
      <c r="M193" s="98">
        <v>5.5046573745368903E-4</v>
      </c>
      <c r="N193" s="98">
        <v>5.3696132099746599E-4</v>
      </c>
      <c r="O193" s="98">
        <v>5.0673715083353603E-4</v>
      </c>
      <c r="P193" s="98">
        <v>4.9451886927790497E-4</v>
      </c>
      <c r="Q193" s="99">
        <v>4.66866968915162E-4</v>
      </c>
      <c r="R193" s="92">
        <f t="shared" si="19"/>
        <v>1740</v>
      </c>
      <c r="S193" s="93" t="str">
        <f t="shared" si="20"/>
        <v>Neder-Betuwe</v>
      </c>
      <c r="T193" s="100">
        <f t="shared" si="21"/>
        <v>1265841.2893564017</v>
      </c>
      <c r="U193" s="100">
        <f t="shared" si="22"/>
        <v>1168166.0846420147</v>
      </c>
      <c r="V193" s="100">
        <f t="shared" si="23"/>
        <v>1177392.4852745009</v>
      </c>
      <c r="W193" s="100">
        <f t="shared" si="24"/>
        <v>1144703.4792403858</v>
      </c>
      <c r="X193" s="100">
        <f t="shared" si="25"/>
        <v>1154046.3498121158</v>
      </c>
      <c r="Y193" s="100">
        <f t="shared" si="26"/>
        <v>1125631.8167183653</v>
      </c>
      <c r="Z193" s="101"/>
    </row>
    <row r="194" spans="2:26" s="42" customFormat="1">
      <c r="B194" s="92">
        <v>946</v>
      </c>
      <c r="C194" s="93" t="s">
        <v>212</v>
      </c>
      <c r="D194" s="94">
        <v>69.634837962963005</v>
      </c>
      <c r="E194" s="95">
        <v>1.3700122736267301E-3</v>
      </c>
      <c r="F194" s="96">
        <v>0.95099999999999996</v>
      </c>
      <c r="G194" s="96">
        <v>0.85599999999999998</v>
      </c>
      <c r="H194" s="96">
        <v>0.77600000000000002</v>
      </c>
      <c r="I194" s="96">
        <v>0.72899999999999998</v>
      </c>
      <c r="J194" s="96">
        <v>0.63</v>
      </c>
      <c r="K194" s="96">
        <v>0.55300000000000005</v>
      </c>
      <c r="L194" s="97">
        <v>1.3028816722190199E-3</v>
      </c>
      <c r="M194" s="98">
        <v>1.17273050622448E-3</v>
      </c>
      <c r="N194" s="98">
        <v>1.0631295243343399E-3</v>
      </c>
      <c r="O194" s="98">
        <v>9.9873894747388699E-4</v>
      </c>
      <c r="P194" s="98">
        <v>8.6310773238484103E-4</v>
      </c>
      <c r="Q194" s="99">
        <v>7.5761678731558297E-4</v>
      </c>
      <c r="R194" s="92">
        <f t="shared" si="19"/>
        <v>946</v>
      </c>
      <c r="S194" s="93" t="str">
        <f t="shared" si="20"/>
        <v>Nederweert</v>
      </c>
      <c r="T194" s="100">
        <f t="shared" si="21"/>
        <v>2693957.6002676925</v>
      </c>
      <c r="U194" s="100">
        <f t="shared" si="22"/>
        <v>2488699.860110281</v>
      </c>
      <c r="V194" s="100">
        <f t="shared" si="23"/>
        <v>2331118.9537814283</v>
      </c>
      <c r="W194" s="100">
        <f t="shared" si="24"/>
        <v>2256120.2511907443</v>
      </c>
      <c r="X194" s="100">
        <f t="shared" si="25"/>
        <v>2014212.9854575447</v>
      </c>
      <c r="Y194" s="100">
        <f t="shared" si="26"/>
        <v>1826639.315829044</v>
      </c>
      <c r="Z194" s="101"/>
    </row>
    <row r="195" spans="2:26" s="42" customFormat="1">
      <c r="B195" s="92">
        <v>356</v>
      </c>
      <c r="C195" s="93" t="s">
        <v>213</v>
      </c>
      <c r="D195" s="94">
        <v>74.016203703703695</v>
      </c>
      <c r="E195" s="95">
        <v>1.4562122995857899E-3</v>
      </c>
      <c r="F195" s="96">
        <v>0.93600000000000005</v>
      </c>
      <c r="G195" s="96">
        <v>0.872</v>
      </c>
      <c r="H195" s="96">
        <v>0.81299999999999994</v>
      </c>
      <c r="I195" s="96">
        <v>0.78300000000000003</v>
      </c>
      <c r="J195" s="96">
        <v>0.74399999999999999</v>
      </c>
      <c r="K195" s="96">
        <v>0.71299999999999997</v>
      </c>
      <c r="L195" s="97">
        <v>1.3630147124123E-3</v>
      </c>
      <c r="M195" s="98">
        <v>1.2698171252388099E-3</v>
      </c>
      <c r="N195" s="98">
        <v>1.1839005995632501E-3</v>
      </c>
      <c r="O195" s="98">
        <v>1.1402142305756799E-3</v>
      </c>
      <c r="P195" s="98">
        <v>1.0834219508918299E-3</v>
      </c>
      <c r="Q195" s="99">
        <v>1.03827936960467E-3</v>
      </c>
      <c r="R195" s="92">
        <f t="shared" si="19"/>
        <v>356</v>
      </c>
      <c r="S195" s="93" t="str">
        <f t="shared" si="20"/>
        <v>Nieuwegein</v>
      </c>
      <c r="T195" s="100">
        <f t="shared" si="21"/>
        <v>2818294.1874728715</v>
      </c>
      <c r="U195" s="100">
        <f t="shared" si="22"/>
        <v>2694731.3855776447</v>
      </c>
      <c r="V195" s="100">
        <f t="shared" si="23"/>
        <v>2595933.1049178583</v>
      </c>
      <c r="W195" s="100">
        <f t="shared" si="24"/>
        <v>2575708.5200333828</v>
      </c>
      <c r="X195" s="100">
        <f t="shared" si="25"/>
        <v>2528354.7816057052</v>
      </c>
      <c r="Y195" s="100">
        <f t="shared" si="26"/>
        <v>2503326.1525976174</v>
      </c>
      <c r="Z195" s="101"/>
    </row>
    <row r="196" spans="2:26" s="42" customFormat="1">
      <c r="B196" s="92">
        <v>267</v>
      </c>
      <c r="C196" s="93" t="s">
        <v>215</v>
      </c>
      <c r="D196" s="94">
        <v>54.873842592592602</v>
      </c>
      <c r="E196" s="95">
        <v>1.0796009591190301E-3</v>
      </c>
      <c r="F196" s="96">
        <v>0.95699999999999996</v>
      </c>
      <c r="G196" s="96">
        <v>0.91500000000000004</v>
      </c>
      <c r="H196" s="96">
        <v>0.85399999999999998</v>
      </c>
      <c r="I196" s="96">
        <v>0.80300000000000005</v>
      </c>
      <c r="J196" s="96">
        <v>0.753</v>
      </c>
      <c r="K196" s="96">
        <v>0.70399999999999996</v>
      </c>
      <c r="L196" s="97">
        <v>1.0331781178769101E-3</v>
      </c>
      <c r="M196" s="98">
        <v>9.8783487759391392E-4</v>
      </c>
      <c r="N196" s="98">
        <v>9.2197921908765304E-4</v>
      </c>
      <c r="O196" s="98">
        <v>8.6691957017258196E-4</v>
      </c>
      <c r="P196" s="98">
        <v>8.1293952221663099E-4</v>
      </c>
      <c r="Q196" s="99">
        <v>7.6003907521979795E-4</v>
      </c>
      <c r="R196" s="92">
        <f t="shared" si="19"/>
        <v>267</v>
      </c>
      <c r="S196" s="93" t="str">
        <f t="shared" si="20"/>
        <v>Nijkerk</v>
      </c>
      <c r="T196" s="100">
        <f t="shared" si="21"/>
        <v>2136293.8035226893</v>
      </c>
      <c r="U196" s="100">
        <f t="shared" si="22"/>
        <v>2096325.2073954726</v>
      </c>
      <c r="V196" s="100">
        <f t="shared" si="23"/>
        <v>2021619.3637868715</v>
      </c>
      <c r="W196" s="100">
        <f t="shared" si="24"/>
        <v>1958344.3735391884</v>
      </c>
      <c r="X196" s="100">
        <f t="shared" si="25"/>
        <v>1897136.6847983403</v>
      </c>
      <c r="Y196" s="100">
        <f t="shared" si="26"/>
        <v>1832479.5326697687</v>
      </c>
      <c r="Z196" s="101"/>
    </row>
    <row r="197" spans="2:26" s="42" customFormat="1">
      <c r="B197" s="92">
        <v>268</v>
      </c>
      <c r="C197" s="93" t="s">
        <v>216</v>
      </c>
      <c r="D197" s="94">
        <v>596.361111111112</v>
      </c>
      <c r="E197" s="95">
        <v>1.1732949564274901E-2</v>
      </c>
      <c r="F197" s="96">
        <v>0.92800000000000005</v>
      </c>
      <c r="G197" s="96">
        <v>0.85899999999999999</v>
      </c>
      <c r="H197" s="96">
        <v>0.78700000000000003</v>
      </c>
      <c r="I197" s="96">
        <v>0.70699999999999996</v>
      </c>
      <c r="J197" s="96">
        <v>0.64500000000000002</v>
      </c>
      <c r="K197" s="96">
        <v>0.57599999999999996</v>
      </c>
      <c r="L197" s="97">
        <v>1.08881771956471E-2</v>
      </c>
      <c r="M197" s="98">
        <v>1.0078603675712099E-2</v>
      </c>
      <c r="N197" s="98">
        <v>9.2338313070843298E-3</v>
      </c>
      <c r="O197" s="98">
        <v>8.2951953419423408E-3</v>
      </c>
      <c r="P197" s="98">
        <v>7.5677524689572997E-3</v>
      </c>
      <c r="Q197" s="99">
        <v>6.7581789490223296E-3</v>
      </c>
      <c r="R197" s="92">
        <f t="shared" si="19"/>
        <v>268</v>
      </c>
      <c r="S197" s="93" t="str">
        <f t="shared" si="20"/>
        <v>Nijmegen</v>
      </c>
      <c r="T197" s="100">
        <f t="shared" si="21"/>
        <v>22513393.452927466</v>
      </c>
      <c r="U197" s="100">
        <f t="shared" si="22"/>
        <v>21388221.270548616</v>
      </c>
      <c r="V197" s="100">
        <f t="shared" si="23"/>
        <v>20246977.139913619</v>
      </c>
      <c r="W197" s="100">
        <f t="shared" si="24"/>
        <v>18738588.542957135</v>
      </c>
      <c r="X197" s="100">
        <f t="shared" si="25"/>
        <v>17660675.164598845</v>
      </c>
      <c r="Y197" s="100">
        <f t="shared" si="26"/>
        <v>16294194.609167529</v>
      </c>
      <c r="Z197" s="101"/>
    </row>
    <row r="198" spans="2:26" s="42" customFormat="1">
      <c r="B198" s="92">
        <v>1930</v>
      </c>
      <c r="C198" s="93" t="s">
        <v>217</v>
      </c>
      <c r="D198" s="94">
        <v>254.729166666667</v>
      </c>
      <c r="E198" s="95">
        <v>5.0116018790717599E-3</v>
      </c>
      <c r="F198" s="96">
        <v>0.93500000000000005</v>
      </c>
      <c r="G198" s="96">
        <v>0.876</v>
      </c>
      <c r="H198" s="96">
        <v>0.81499999999999995</v>
      </c>
      <c r="I198" s="96">
        <v>0.77200000000000002</v>
      </c>
      <c r="J198" s="96">
        <v>0.72299999999999998</v>
      </c>
      <c r="K198" s="96">
        <v>0.66100000000000003</v>
      </c>
      <c r="L198" s="97">
        <v>4.6858477569320899E-3</v>
      </c>
      <c r="M198" s="98">
        <v>4.3901632460668603E-3</v>
      </c>
      <c r="N198" s="98">
        <v>4.0844555314434802E-3</v>
      </c>
      <c r="O198" s="98">
        <v>3.8689566506434001E-3</v>
      </c>
      <c r="P198" s="98">
        <v>3.6233881585688802E-3</v>
      </c>
      <c r="Q198" s="99">
        <v>3.31266884206643E-3</v>
      </c>
      <c r="R198" s="92">
        <f t="shared" si="19"/>
        <v>1930</v>
      </c>
      <c r="S198" s="93" t="str">
        <f t="shared" si="20"/>
        <v>Nissewaard</v>
      </c>
      <c r="T198" s="100">
        <f t="shared" si="21"/>
        <v>9688888.4444776047</v>
      </c>
      <c r="U198" s="100">
        <f t="shared" si="22"/>
        <v>9316546.8096525464</v>
      </c>
      <c r="V198" s="100">
        <f t="shared" si="23"/>
        <v>8955965.8416851144</v>
      </c>
      <c r="W198" s="100">
        <f t="shared" si="24"/>
        <v>8739852.8640277274</v>
      </c>
      <c r="X198" s="100">
        <f t="shared" si="25"/>
        <v>8455810.562809784</v>
      </c>
      <c r="Y198" s="100">
        <f t="shared" si="26"/>
        <v>7986954.9468151741</v>
      </c>
      <c r="Z198" s="101"/>
    </row>
    <row r="199" spans="2:26" s="42" customFormat="1">
      <c r="B199" s="92">
        <v>1970</v>
      </c>
      <c r="C199" s="93" t="s">
        <v>218</v>
      </c>
      <c r="D199" s="94">
        <v>294.52199074074099</v>
      </c>
      <c r="E199" s="95">
        <v>5.7944953125675996E-3</v>
      </c>
      <c r="F199" s="96">
        <v>0.93799999999999994</v>
      </c>
      <c r="G199" s="96">
        <v>0.88400000000000001</v>
      </c>
      <c r="H199" s="96">
        <v>0.83799999999999997</v>
      </c>
      <c r="I199" s="96">
        <v>0.79700000000000004</v>
      </c>
      <c r="J199" s="96">
        <v>0.74099999999999999</v>
      </c>
      <c r="K199" s="96">
        <v>0.71499999999999997</v>
      </c>
      <c r="L199" s="97">
        <v>5.4352366031884102E-3</v>
      </c>
      <c r="M199" s="98">
        <v>5.1223338563097598E-3</v>
      </c>
      <c r="N199" s="98">
        <v>4.8557870719316502E-3</v>
      </c>
      <c r="O199" s="98">
        <v>4.6182127641163804E-3</v>
      </c>
      <c r="P199" s="98">
        <v>4.2937210266125901E-3</v>
      </c>
      <c r="Q199" s="99">
        <v>4.1430641484858297E-3</v>
      </c>
      <c r="R199" s="92">
        <f t="shared" si="19"/>
        <v>1970</v>
      </c>
      <c r="S199" s="93" t="str">
        <f t="shared" si="20"/>
        <v>Noardeast-Fryslân</v>
      </c>
      <c r="T199" s="100">
        <f t="shared" si="21"/>
        <v>11238393.530760437</v>
      </c>
      <c r="U199" s="100">
        <f t="shared" si="22"/>
        <v>10870316.312208297</v>
      </c>
      <c r="V199" s="100">
        <f t="shared" si="23"/>
        <v>10647260.770971579</v>
      </c>
      <c r="W199" s="100">
        <f t="shared" si="24"/>
        <v>10432399.144725425</v>
      </c>
      <c r="X199" s="100">
        <f t="shared" si="25"/>
        <v>10020149.655986413</v>
      </c>
      <c r="Y199" s="100">
        <f t="shared" si="26"/>
        <v>9989065.6969743427</v>
      </c>
      <c r="Z199" s="101"/>
    </row>
    <row r="200" spans="2:26" s="42" customFormat="1">
      <c r="B200" s="92">
        <v>1695</v>
      </c>
      <c r="C200" s="93" t="s">
        <v>219</v>
      </c>
      <c r="D200" s="94">
        <v>11.851851851851899</v>
      </c>
      <c r="E200" s="95">
        <v>2.33176136790595E-4</v>
      </c>
      <c r="F200" s="96">
        <v>0.97499999999999998</v>
      </c>
      <c r="G200" s="96">
        <v>0.95</v>
      </c>
      <c r="H200" s="96">
        <v>0.92600000000000005</v>
      </c>
      <c r="I200" s="96">
        <v>0.90100000000000002</v>
      </c>
      <c r="J200" s="96">
        <v>0.877</v>
      </c>
      <c r="K200" s="96">
        <v>0.78600000000000003</v>
      </c>
      <c r="L200" s="97">
        <v>2.2734673337083001E-4</v>
      </c>
      <c r="M200" s="98">
        <v>2.2151732995106499E-4</v>
      </c>
      <c r="N200" s="98">
        <v>2.1592110266809101E-4</v>
      </c>
      <c r="O200" s="98">
        <v>2.1009169924832599E-4</v>
      </c>
      <c r="P200" s="98">
        <v>2.0449547196535101E-4</v>
      </c>
      <c r="Q200" s="99">
        <v>1.83276443517407E-4</v>
      </c>
      <c r="R200" s="92">
        <f t="shared" si="19"/>
        <v>1695</v>
      </c>
      <c r="S200" s="93" t="str">
        <f t="shared" si="20"/>
        <v>Noord-Beveland</v>
      </c>
      <c r="T200" s="100">
        <f t="shared" si="21"/>
        <v>470082.9502170037</v>
      </c>
      <c r="U200" s="100">
        <f t="shared" si="22"/>
        <v>470091.07815917296</v>
      </c>
      <c r="V200" s="100">
        <f t="shared" si="23"/>
        <v>473449.15499936737</v>
      </c>
      <c r="W200" s="100">
        <f t="shared" si="24"/>
        <v>474590.62098268326</v>
      </c>
      <c r="X200" s="100">
        <f t="shared" si="25"/>
        <v>477225.98193132988</v>
      </c>
      <c r="Y200" s="100">
        <f t="shared" si="26"/>
        <v>441885.61156415503</v>
      </c>
      <c r="Z200" s="101"/>
    </row>
    <row r="201" spans="2:26" s="42" customFormat="1">
      <c r="B201" s="92">
        <v>1699</v>
      </c>
      <c r="C201" s="93" t="s">
        <v>220</v>
      </c>
      <c r="D201" s="94">
        <v>88.5555555555555</v>
      </c>
      <c r="E201" s="95">
        <v>1.74226294708222E-3</v>
      </c>
      <c r="F201" s="96">
        <v>0.92</v>
      </c>
      <c r="G201" s="96">
        <v>0.88100000000000001</v>
      </c>
      <c r="H201" s="96">
        <v>0.79300000000000004</v>
      </c>
      <c r="I201" s="96">
        <v>0.753</v>
      </c>
      <c r="J201" s="96">
        <v>0.69599999999999995</v>
      </c>
      <c r="K201" s="96">
        <v>0.61899999999999999</v>
      </c>
      <c r="L201" s="97">
        <v>1.6028819113156499E-3</v>
      </c>
      <c r="M201" s="98">
        <v>1.53493365637944E-3</v>
      </c>
      <c r="N201" s="98">
        <v>1.3816145170362001E-3</v>
      </c>
      <c r="O201" s="98">
        <v>1.3119239991529099E-3</v>
      </c>
      <c r="P201" s="98">
        <v>1.21261501116923E-3</v>
      </c>
      <c r="Q201" s="99">
        <v>1.0784607642439E-3</v>
      </c>
      <c r="R201" s="92">
        <f t="shared" si="19"/>
        <v>1699</v>
      </c>
      <c r="S201" s="93" t="str">
        <f t="shared" si="20"/>
        <v>Noordenveld</v>
      </c>
      <c r="T201" s="100">
        <f t="shared" si="21"/>
        <v>3314265.6001645788</v>
      </c>
      <c r="U201" s="100">
        <f t="shared" si="22"/>
        <v>3257346.1299376022</v>
      </c>
      <c r="V201" s="100">
        <f t="shared" si="23"/>
        <v>3029459.4532112628</v>
      </c>
      <c r="W201" s="100">
        <f t="shared" si="24"/>
        <v>2963595.5521694692</v>
      </c>
      <c r="X201" s="100">
        <f t="shared" si="25"/>
        <v>2829849.4037460047</v>
      </c>
      <c r="Y201" s="100">
        <f t="shared" si="26"/>
        <v>2600204.8338012407</v>
      </c>
      <c r="Z201" s="101"/>
    </row>
    <row r="202" spans="2:26" s="42" customFormat="1">
      <c r="B202" s="92">
        <v>171</v>
      </c>
      <c r="C202" s="93" t="s">
        <v>221</v>
      </c>
      <c r="D202" s="94">
        <v>156.28009259259301</v>
      </c>
      <c r="E202" s="95">
        <v>3.0746915084264499E-3</v>
      </c>
      <c r="F202" s="96">
        <v>0.94299999999999995</v>
      </c>
      <c r="G202" s="96">
        <v>0.85799999999999998</v>
      </c>
      <c r="H202" s="96">
        <v>0.77200000000000002</v>
      </c>
      <c r="I202" s="96">
        <v>0.72499999999999998</v>
      </c>
      <c r="J202" s="96">
        <v>0.69</v>
      </c>
      <c r="K202" s="96">
        <v>0.60499999999999998</v>
      </c>
      <c r="L202" s="97">
        <v>2.8994340924461399E-3</v>
      </c>
      <c r="M202" s="98">
        <v>2.63808531422989E-3</v>
      </c>
      <c r="N202" s="98">
        <v>2.3736618445052201E-3</v>
      </c>
      <c r="O202" s="98">
        <v>2.2291513436091702E-3</v>
      </c>
      <c r="P202" s="98">
        <v>2.1215371408142502E-3</v>
      </c>
      <c r="Q202" s="99">
        <v>1.8601883625980001E-3</v>
      </c>
      <c r="R202" s="92">
        <f t="shared" si="19"/>
        <v>171</v>
      </c>
      <c r="S202" s="93" t="str">
        <f t="shared" si="20"/>
        <v>Noordoostpolder</v>
      </c>
      <c r="T202" s="100">
        <f t="shared" si="21"/>
        <v>5995135.7643378396</v>
      </c>
      <c r="U202" s="100">
        <f t="shared" si="22"/>
        <v>5598389.8411748046</v>
      </c>
      <c r="V202" s="100">
        <f t="shared" si="23"/>
        <v>5204716.8185442649</v>
      </c>
      <c r="W202" s="100">
        <f t="shared" si="24"/>
        <v>5035583.624736133</v>
      </c>
      <c r="X202" s="100">
        <f t="shared" si="25"/>
        <v>4950978.3052820507</v>
      </c>
      <c r="Y202" s="100">
        <f t="shared" si="26"/>
        <v>4484976.1183469901</v>
      </c>
      <c r="Z202" s="101"/>
    </row>
    <row r="203" spans="2:26" s="42" customFormat="1">
      <c r="B203" s="92">
        <v>575</v>
      </c>
      <c r="C203" s="93" t="s">
        <v>222</v>
      </c>
      <c r="D203" s="94">
        <v>65.953125</v>
      </c>
      <c r="E203" s="95">
        <v>1.2975773819147299E-3</v>
      </c>
      <c r="F203" s="96">
        <v>0.95699999999999996</v>
      </c>
      <c r="G203" s="96">
        <v>0.91700000000000004</v>
      </c>
      <c r="H203" s="96">
        <v>0.86599999999999999</v>
      </c>
      <c r="I203" s="96">
        <v>0.80600000000000005</v>
      </c>
      <c r="J203" s="96">
        <v>0.73499999999999999</v>
      </c>
      <c r="K203" s="96">
        <v>0.64200000000000002</v>
      </c>
      <c r="L203" s="97">
        <v>1.2417815544924001E-3</v>
      </c>
      <c r="M203" s="98">
        <v>1.18987845921581E-3</v>
      </c>
      <c r="N203" s="98">
        <v>1.12370201273816E-3</v>
      </c>
      <c r="O203" s="98">
        <v>1.04584736982327E-3</v>
      </c>
      <c r="P203" s="98">
        <v>9.5371937570732702E-4</v>
      </c>
      <c r="Q203" s="99">
        <v>8.3304467918925704E-4</v>
      </c>
      <c r="R203" s="92">
        <f t="shared" si="19"/>
        <v>575</v>
      </c>
      <c r="S203" s="93" t="str">
        <f t="shared" si="20"/>
        <v>Noordwijk</v>
      </c>
      <c r="T203" s="100">
        <f t="shared" si="21"/>
        <v>2567621.3948880159</v>
      </c>
      <c r="U203" s="100">
        <f t="shared" si="22"/>
        <v>2525090.2396426545</v>
      </c>
      <c r="V203" s="100">
        <f t="shared" si="23"/>
        <v>2463935.9554391159</v>
      </c>
      <c r="W203" s="100">
        <f t="shared" si="24"/>
        <v>2362536.7136035794</v>
      </c>
      <c r="X203" s="100">
        <f t="shared" si="25"/>
        <v>2225671.1172361868</v>
      </c>
      <c r="Y203" s="100">
        <f t="shared" si="26"/>
        <v>2008498.4761767718</v>
      </c>
      <c r="Z203" s="101"/>
    </row>
    <row r="204" spans="2:26" s="42" customFormat="1">
      <c r="B204" s="92">
        <v>820</v>
      </c>
      <c r="C204" s="93" t="s">
        <v>223</v>
      </c>
      <c r="D204" s="94">
        <v>40.6180555555556</v>
      </c>
      <c r="E204" s="95">
        <v>7.9912923286417205E-4</v>
      </c>
      <c r="F204" s="96">
        <v>0.94499999999999995</v>
      </c>
      <c r="G204" s="96">
        <v>0.92300000000000004</v>
      </c>
      <c r="H204" s="96">
        <v>0.88500000000000001</v>
      </c>
      <c r="I204" s="96">
        <v>0.84199999999999997</v>
      </c>
      <c r="J204" s="96">
        <v>0.81</v>
      </c>
      <c r="K204" s="96">
        <v>0.75900000000000001</v>
      </c>
      <c r="L204" s="97">
        <v>7.5517712505664299E-4</v>
      </c>
      <c r="M204" s="98">
        <v>7.3759628193363104E-4</v>
      </c>
      <c r="N204" s="98">
        <v>7.0722937108479297E-4</v>
      </c>
      <c r="O204" s="98">
        <v>6.7286681407163296E-4</v>
      </c>
      <c r="P204" s="98">
        <v>6.4729467861997995E-4</v>
      </c>
      <c r="Q204" s="99">
        <v>6.0653908774390699E-4</v>
      </c>
      <c r="R204" s="92">
        <f t="shared" si="19"/>
        <v>820</v>
      </c>
      <c r="S204" s="93" t="str">
        <f t="shared" si="20"/>
        <v>Nuenen, Gerwen en Nederwetten</v>
      </c>
      <c r="T204" s="100">
        <f t="shared" si="21"/>
        <v>1561473.4622290819</v>
      </c>
      <c r="U204" s="100">
        <f t="shared" si="22"/>
        <v>1565283.5446191728</v>
      </c>
      <c r="V204" s="100">
        <f t="shared" si="23"/>
        <v>1550738.4132135212</v>
      </c>
      <c r="W204" s="100">
        <f t="shared" si="24"/>
        <v>1519985.2267911078</v>
      </c>
      <c r="X204" s="100">
        <f t="shared" si="25"/>
        <v>1510575.4451897326</v>
      </c>
      <c r="Y204" s="100">
        <f t="shared" si="26"/>
        <v>1462385.9486875369</v>
      </c>
      <c r="Z204" s="101"/>
    </row>
    <row r="205" spans="2:26" s="42" customFormat="1">
      <c r="B205" s="92">
        <v>302</v>
      </c>
      <c r="C205" s="93" t="s">
        <v>224</v>
      </c>
      <c r="D205" s="94">
        <v>100.965277777778</v>
      </c>
      <c r="E205" s="95">
        <v>1.9864147574991001E-3</v>
      </c>
      <c r="F205" s="96">
        <v>0.92800000000000005</v>
      </c>
      <c r="G205" s="96">
        <v>0.83199999999999996</v>
      </c>
      <c r="H205" s="96">
        <v>0.77700000000000002</v>
      </c>
      <c r="I205" s="96">
        <v>0.72699999999999998</v>
      </c>
      <c r="J205" s="96">
        <v>0.69299999999999995</v>
      </c>
      <c r="K205" s="96">
        <v>0.623</v>
      </c>
      <c r="L205" s="97">
        <v>1.8433928949591601E-3</v>
      </c>
      <c r="M205" s="98">
        <v>1.65269707823925E-3</v>
      </c>
      <c r="N205" s="98">
        <v>1.5434442665768001E-3</v>
      </c>
      <c r="O205" s="98">
        <v>1.44412352870184E-3</v>
      </c>
      <c r="P205" s="98">
        <v>1.3765854269468701E-3</v>
      </c>
      <c r="Q205" s="99">
        <v>1.23753639392194E-3</v>
      </c>
      <c r="R205" s="92">
        <f t="shared" ref="R205:R268" si="27">B205</f>
        <v>302</v>
      </c>
      <c r="S205" s="93" t="str">
        <f t="shared" ref="S205:S268" si="28">C205</f>
        <v>Nunspeet</v>
      </c>
      <c r="T205" s="100">
        <f t="shared" ref="T205:T268" si="29">T$12*L205/L$12</f>
        <v>3811568.1612104857</v>
      </c>
      <c r="U205" s="100">
        <f t="shared" ref="U205:U268" si="30">U$12*M205/M$12</f>
        <v>3507256.7530117468</v>
      </c>
      <c r="V205" s="100">
        <f t="shared" ref="V205:V268" si="31">V$12*N205/N$12</f>
        <v>3384302.7604517415</v>
      </c>
      <c r="W205" s="100">
        <f t="shared" ref="W205:W268" si="32">W$12*O205/O$12</f>
        <v>3262230.1819369528</v>
      </c>
      <c r="X205" s="100">
        <f t="shared" ref="X205:X268" si="33">X$12*P205/P$12</f>
        <v>3212503.0729207983</v>
      </c>
      <c r="Y205" s="100">
        <f t="shared" ref="Y205:Y268" si="34">Y$12*Q205/Q$12</f>
        <v>2983741.4768972071</v>
      </c>
      <c r="Z205" s="101"/>
    </row>
    <row r="206" spans="2:26" s="42" customFormat="1">
      <c r="B206" s="92">
        <v>579</v>
      </c>
      <c r="C206" s="93" t="s">
        <v>225</v>
      </c>
      <c r="D206" s="94">
        <v>19.092592592592599</v>
      </c>
      <c r="E206" s="95">
        <v>3.7563218286109902E-4</v>
      </c>
      <c r="F206" s="96">
        <v>0.92500000000000004</v>
      </c>
      <c r="G206" s="96">
        <v>0.85299999999999998</v>
      </c>
      <c r="H206" s="96">
        <v>0.78500000000000003</v>
      </c>
      <c r="I206" s="96">
        <v>0.72</v>
      </c>
      <c r="J206" s="96">
        <v>0.70199999999999996</v>
      </c>
      <c r="K206" s="96">
        <v>0.68400000000000005</v>
      </c>
      <c r="L206" s="97">
        <v>3.47459769146516E-4</v>
      </c>
      <c r="M206" s="98">
        <v>3.20414251980517E-4</v>
      </c>
      <c r="N206" s="98">
        <v>2.9487126354596201E-4</v>
      </c>
      <c r="O206" s="98">
        <v>2.7045517165999098E-4</v>
      </c>
      <c r="P206" s="98">
        <v>2.6369379236849098E-4</v>
      </c>
      <c r="Q206" s="99">
        <v>2.5693241307699099E-4</v>
      </c>
      <c r="R206" s="92">
        <f t="shared" si="27"/>
        <v>579</v>
      </c>
      <c r="S206" s="93" t="str">
        <f t="shared" si="28"/>
        <v>Oegstgeest</v>
      </c>
      <c r="T206" s="100">
        <f t="shared" si="29"/>
        <v>718439.67555801338</v>
      </c>
      <c r="U206" s="100">
        <f t="shared" si="30"/>
        <v>679964.32244989695</v>
      </c>
      <c r="V206" s="100">
        <f t="shared" si="31"/>
        <v>646562.78999293305</v>
      </c>
      <c r="W206" s="100">
        <f t="shared" si="32"/>
        <v>610949.82964737981</v>
      </c>
      <c r="X206" s="100">
        <f t="shared" si="33"/>
        <v>615375.6255961085</v>
      </c>
      <c r="Y206" s="100">
        <f t="shared" si="34"/>
        <v>619472.60817725933</v>
      </c>
      <c r="Z206" s="101"/>
    </row>
    <row r="207" spans="2:26" s="42" customFormat="1">
      <c r="B207" s="92">
        <v>823</v>
      </c>
      <c r="C207" s="93" t="s">
        <v>226</v>
      </c>
      <c r="D207" s="94">
        <v>68.1944444444444</v>
      </c>
      <c r="E207" s="95">
        <v>1.34167363083026E-3</v>
      </c>
      <c r="F207" s="96">
        <v>0.94599999999999995</v>
      </c>
      <c r="G207" s="96">
        <v>0.83799999999999997</v>
      </c>
      <c r="H207" s="96">
        <v>0.74199999999999999</v>
      </c>
      <c r="I207" s="96">
        <v>0.67800000000000005</v>
      </c>
      <c r="J207" s="96">
        <v>0.60699999999999998</v>
      </c>
      <c r="K207" s="96">
        <v>0.56999999999999995</v>
      </c>
      <c r="L207" s="97">
        <v>1.26922325476542E-3</v>
      </c>
      <c r="M207" s="98">
        <v>1.1243225026357599E-3</v>
      </c>
      <c r="N207" s="98">
        <v>9.9552183407605093E-4</v>
      </c>
      <c r="O207" s="98">
        <v>9.0965472170291399E-4</v>
      </c>
      <c r="P207" s="98">
        <v>8.1439589391396605E-4</v>
      </c>
      <c r="Q207" s="99">
        <v>7.6475396957324598E-4</v>
      </c>
      <c r="R207" s="92">
        <f t="shared" si="27"/>
        <v>823</v>
      </c>
      <c r="S207" s="93" t="str">
        <f t="shared" si="28"/>
        <v>Oirschot</v>
      </c>
      <c r="T207" s="100">
        <f t="shared" si="29"/>
        <v>2624362.3703665184</v>
      </c>
      <c r="U207" s="100">
        <f t="shared" si="30"/>
        <v>2385971.2356564677</v>
      </c>
      <c r="V207" s="100">
        <f t="shared" si="31"/>
        <v>2182875.8991252598</v>
      </c>
      <c r="W207" s="100">
        <f t="shared" si="32"/>
        <v>2054881.7530507732</v>
      </c>
      <c r="X207" s="100">
        <f t="shared" si="33"/>
        <v>1900535.383100254</v>
      </c>
      <c r="Y207" s="100">
        <f t="shared" si="34"/>
        <v>1843847.3000426439</v>
      </c>
      <c r="Z207" s="101"/>
    </row>
    <row r="208" spans="2:26" s="42" customFormat="1">
      <c r="B208" s="92">
        <v>824</v>
      </c>
      <c r="C208" s="93" t="s">
        <v>227</v>
      </c>
      <c r="D208" s="94">
        <v>114.70254629629601</v>
      </c>
      <c r="E208" s="95">
        <v>2.2566850277693702E-3</v>
      </c>
      <c r="F208" s="96">
        <v>0.93100000000000005</v>
      </c>
      <c r="G208" s="96">
        <v>0.81</v>
      </c>
      <c r="H208" s="96">
        <v>0.753</v>
      </c>
      <c r="I208" s="96">
        <v>0.70899999999999996</v>
      </c>
      <c r="J208" s="96">
        <v>0.67900000000000005</v>
      </c>
      <c r="K208" s="96">
        <v>0.64200000000000002</v>
      </c>
      <c r="L208" s="97">
        <v>2.10097376085328E-3</v>
      </c>
      <c r="M208" s="98">
        <v>1.82791487249319E-3</v>
      </c>
      <c r="N208" s="98">
        <v>1.6992838259103299E-3</v>
      </c>
      <c r="O208" s="98">
        <v>1.59998968468848E-3</v>
      </c>
      <c r="P208" s="98">
        <v>1.5322891338553999E-3</v>
      </c>
      <c r="Q208" s="99">
        <v>1.4487917878279299E-3</v>
      </c>
      <c r="R208" s="92">
        <f t="shared" si="27"/>
        <v>824</v>
      </c>
      <c r="S208" s="93" t="str">
        <f t="shared" si="28"/>
        <v>Oisterwijk</v>
      </c>
      <c r="T208" s="100">
        <f t="shared" si="29"/>
        <v>4344165.975850977</v>
      </c>
      <c r="U208" s="100">
        <f t="shared" si="30"/>
        <v>3879093.6735438905</v>
      </c>
      <c r="V208" s="100">
        <f t="shared" si="31"/>
        <v>3726011.4066666029</v>
      </c>
      <c r="W208" s="100">
        <f t="shared" si="32"/>
        <v>3614326.9854972325</v>
      </c>
      <c r="X208" s="100">
        <f t="shared" si="33"/>
        <v>3575864.9298149273</v>
      </c>
      <c r="Y208" s="100">
        <f t="shared" si="34"/>
        <v>3493085.2700263476</v>
      </c>
      <c r="Z208" s="101"/>
    </row>
    <row r="209" spans="2:26" s="42" customFormat="1">
      <c r="B209" s="92">
        <v>1895</v>
      </c>
      <c r="C209" s="93" t="s">
        <v>228</v>
      </c>
      <c r="D209" s="94">
        <v>355.91608796296299</v>
      </c>
      <c r="E209" s="95">
        <v>7.0023773035821201E-3</v>
      </c>
      <c r="F209" s="96">
        <v>0.91400000000000003</v>
      </c>
      <c r="G209" s="96">
        <v>0.82199999999999995</v>
      </c>
      <c r="H209" s="96">
        <v>0.77400000000000002</v>
      </c>
      <c r="I209" s="96">
        <v>0.70899999999999996</v>
      </c>
      <c r="J209" s="96">
        <v>0.65900000000000003</v>
      </c>
      <c r="K209" s="96">
        <v>0.60699999999999998</v>
      </c>
      <c r="L209" s="97">
        <v>6.4001728554740596E-3</v>
      </c>
      <c r="M209" s="98">
        <v>5.7559541435444998E-3</v>
      </c>
      <c r="N209" s="98">
        <v>5.41984003297256E-3</v>
      </c>
      <c r="O209" s="98">
        <v>4.9646855082397202E-3</v>
      </c>
      <c r="P209" s="98">
        <v>4.61456664306062E-3</v>
      </c>
      <c r="Q209" s="99">
        <v>4.2504430232743499E-3</v>
      </c>
      <c r="R209" s="92">
        <f t="shared" si="27"/>
        <v>1895</v>
      </c>
      <c r="S209" s="93" t="str">
        <f t="shared" si="28"/>
        <v>Oldambt</v>
      </c>
      <c r="T209" s="100">
        <f t="shared" si="29"/>
        <v>13233584.196226917</v>
      </c>
      <c r="U209" s="100">
        <f t="shared" si="30"/>
        <v>12214948.102576585</v>
      </c>
      <c r="V209" s="100">
        <f t="shared" si="31"/>
        <v>11884056.96402462</v>
      </c>
      <c r="W209" s="100">
        <f t="shared" si="32"/>
        <v>11215070.308676137</v>
      </c>
      <c r="X209" s="100">
        <f t="shared" si="33"/>
        <v>10768899.06782531</v>
      </c>
      <c r="Y209" s="100">
        <f t="shared" si="34"/>
        <v>10247959.741644572</v>
      </c>
      <c r="Z209" s="101"/>
    </row>
    <row r="210" spans="2:26" s="42" customFormat="1">
      <c r="B210" s="92">
        <v>269</v>
      </c>
      <c r="C210" s="93" t="s">
        <v>229</v>
      </c>
      <c r="D210" s="94">
        <v>58.057870370370402</v>
      </c>
      <c r="E210" s="95">
        <v>1.1422442747744E-3</v>
      </c>
      <c r="F210" s="96">
        <v>0.86299999999999999</v>
      </c>
      <c r="G210" s="96">
        <v>0.80400000000000005</v>
      </c>
      <c r="H210" s="96">
        <v>0.73199999999999998</v>
      </c>
      <c r="I210" s="96">
        <v>0.65100000000000002</v>
      </c>
      <c r="J210" s="96">
        <v>0.61499999999999999</v>
      </c>
      <c r="K210" s="96">
        <v>0.56200000000000006</v>
      </c>
      <c r="L210" s="97">
        <v>9.8575680913030308E-4</v>
      </c>
      <c r="M210" s="98">
        <v>9.1836439691861404E-4</v>
      </c>
      <c r="N210" s="98">
        <v>8.36122809134857E-4</v>
      </c>
      <c r="O210" s="98">
        <v>7.4360102287813101E-4</v>
      </c>
      <c r="P210" s="98">
        <v>7.0248022898625304E-4</v>
      </c>
      <c r="Q210" s="99">
        <v>6.4194128242320997E-4</v>
      </c>
      <c r="R210" s="92">
        <f t="shared" si="27"/>
        <v>269</v>
      </c>
      <c r="S210" s="93" t="str">
        <f t="shared" si="28"/>
        <v>Oldebroek</v>
      </c>
      <c r="T210" s="100">
        <f t="shared" si="29"/>
        <v>2038241.1577325445</v>
      </c>
      <c r="U210" s="100">
        <f t="shared" si="30"/>
        <v>1948899.0300932182</v>
      </c>
      <c r="V210" s="100">
        <f t="shared" si="31"/>
        <v>1833362.429929347</v>
      </c>
      <c r="W210" s="100">
        <f t="shared" si="32"/>
        <v>1679771.6067494876</v>
      </c>
      <c r="X210" s="100">
        <f t="shared" si="33"/>
        <v>1639360.5875151714</v>
      </c>
      <c r="Y210" s="100">
        <f t="shared" si="34"/>
        <v>1547741.8195585869</v>
      </c>
      <c r="Z210" s="101"/>
    </row>
    <row r="211" spans="2:26" s="42" customFormat="1">
      <c r="B211" s="92">
        <v>173</v>
      </c>
      <c r="C211" s="93" t="s">
        <v>230</v>
      </c>
      <c r="D211" s="94">
        <v>184.28240740740699</v>
      </c>
      <c r="E211" s="95">
        <v>3.62561567380844E-3</v>
      </c>
      <c r="F211" s="96">
        <v>0.94099999999999995</v>
      </c>
      <c r="G211" s="96">
        <v>0.82099999999999995</v>
      </c>
      <c r="H211" s="96">
        <v>0.76600000000000001</v>
      </c>
      <c r="I211" s="96">
        <v>0.69099999999999995</v>
      </c>
      <c r="J211" s="96">
        <v>0.629</v>
      </c>
      <c r="K211" s="96">
        <v>0.56699999999999995</v>
      </c>
      <c r="L211" s="97">
        <v>3.4117043490537501E-3</v>
      </c>
      <c r="M211" s="98">
        <v>2.9766304681967302E-3</v>
      </c>
      <c r="N211" s="98">
        <v>2.77722160613727E-3</v>
      </c>
      <c r="O211" s="98">
        <v>2.5053004306016301E-3</v>
      </c>
      <c r="P211" s="98">
        <v>2.2805122588255098E-3</v>
      </c>
      <c r="Q211" s="99">
        <v>2.0557240870493899E-3</v>
      </c>
      <c r="R211" s="92">
        <f t="shared" si="27"/>
        <v>173</v>
      </c>
      <c r="S211" s="93" t="str">
        <f t="shared" si="28"/>
        <v>Oldenzaal</v>
      </c>
      <c r="T211" s="100">
        <f t="shared" si="29"/>
        <v>7054352.7144302679</v>
      </c>
      <c r="U211" s="100">
        <f t="shared" si="30"/>
        <v>6316830.4998311363</v>
      </c>
      <c r="V211" s="100">
        <f t="shared" si="31"/>
        <v>6089600.3513508793</v>
      </c>
      <c r="W211" s="100">
        <f t="shared" si="32"/>
        <v>5659395.8322077077</v>
      </c>
      <c r="X211" s="100">
        <f t="shared" si="33"/>
        <v>5321974.572663595</v>
      </c>
      <c r="Y211" s="100">
        <f t="shared" si="34"/>
        <v>4956419.2646869402</v>
      </c>
      <c r="Z211" s="101"/>
    </row>
    <row r="212" spans="2:26" s="42" customFormat="1">
      <c r="B212" s="92">
        <v>1773</v>
      </c>
      <c r="C212" s="93" t="s">
        <v>231</v>
      </c>
      <c r="D212" s="94">
        <v>57.2152777777778</v>
      </c>
      <c r="E212" s="95">
        <v>1.12566690879944E-3</v>
      </c>
      <c r="F212" s="96">
        <v>0.90500000000000003</v>
      </c>
      <c r="G212" s="96">
        <v>0.80600000000000005</v>
      </c>
      <c r="H212" s="96">
        <v>0.77</v>
      </c>
      <c r="I212" s="96">
        <v>0.69899999999999995</v>
      </c>
      <c r="J212" s="96">
        <v>0.65100000000000002</v>
      </c>
      <c r="K212" s="96">
        <v>0.61399999999999999</v>
      </c>
      <c r="L212" s="97">
        <v>1.0187285524634901E-3</v>
      </c>
      <c r="M212" s="98">
        <v>9.07287528492347E-4</v>
      </c>
      <c r="N212" s="98">
        <v>8.6676351977556796E-4</v>
      </c>
      <c r="O212" s="98">
        <v>7.8684116925080698E-4</v>
      </c>
      <c r="P212" s="98">
        <v>7.32809157628435E-4</v>
      </c>
      <c r="Q212" s="99">
        <v>6.9115948200285495E-4</v>
      </c>
      <c r="R212" s="92">
        <f t="shared" si="27"/>
        <v>1773</v>
      </c>
      <c r="S212" s="93" t="str">
        <f t="shared" si="28"/>
        <v>Olst-Wijhe</v>
      </c>
      <c r="T212" s="100">
        <f t="shared" si="29"/>
        <v>2106416.557264593</v>
      </c>
      <c r="U212" s="100">
        <f t="shared" si="30"/>
        <v>1925392.3499509399</v>
      </c>
      <c r="V212" s="100">
        <f t="shared" si="31"/>
        <v>1900548.1676000382</v>
      </c>
      <c r="W212" s="100">
        <f t="shared" si="32"/>
        <v>1777449.7539195686</v>
      </c>
      <c r="X212" s="100">
        <f t="shared" si="33"/>
        <v>1710138.4517538617</v>
      </c>
      <c r="Y212" s="100">
        <f t="shared" si="34"/>
        <v>1666408.5385538866</v>
      </c>
      <c r="Z212" s="101"/>
    </row>
    <row r="213" spans="2:26" s="42" customFormat="1">
      <c r="B213" s="92">
        <v>175</v>
      </c>
      <c r="C213" s="93" t="s">
        <v>232</v>
      </c>
      <c r="D213" s="94">
        <v>77.2986111111111</v>
      </c>
      <c r="E213" s="95">
        <v>1.5207911593453801E-3</v>
      </c>
      <c r="F213" s="96">
        <v>0.93500000000000005</v>
      </c>
      <c r="G213" s="96">
        <v>0.874</v>
      </c>
      <c r="H213" s="96">
        <v>0.81499999999999995</v>
      </c>
      <c r="I213" s="96">
        <v>0.75700000000000001</v>
      </c>
      <c r="J213" s="96">
        <v>0.67600000000000005</v>
      </c>
      <c r="K213" s="96">
        <v>0.629</v>
      </c>
      <c r="L213" s="97">
        <v>1.42193973398793E-3</v>
      </c>
      <c r="M213" s="98">
        <v>1.3291714732678601E-3</v>
      </c>
      <c r="N213" s="98">
        <v>1.2394447948664801E-3</v>
      </c>
      <c r="O213" s="98">
        <v>1.1512389076244499E-3</v>
      </c>
      <c r="P213" s="98">
        <v>1.0280548237174699E-3</v>
      </c>
      <c r="Q213" s="99">
        <v>9.5657763922824099E-4</v>
      </c>
      <c r="R213" s="92">
        <f t="shared" si="27"/>
        <v>175</v>
      </c>
      <c r="S213" s="93" t="str">
        <f t="shared" si="28"/>
        <v>Ommen</v>
      </c>
      <c r="T213" s="100">
        <f t="shared" si="29"/>
        <v>2940132.9646269339</v>
      </c>
      <c r="U213" s="100">
        <f t="shared" si="30"/>
        <v>2820689.6998304157</v>
      </c>
      <c r="V213" s="100">
        <f t="shared" si="31"/>
        <v>2717724.5926718726</v>
      </c>
      <c r="W213" s="100">
        <f t="shared" si="32"/>
        <v>2600612.9229461555</v>
      </c>
      <c r="X213" s="100">
        <f t="shared" si="33"/>
        <v>2399145.898012538</v>
      </c>
      <c r="Y213" s="100">
        <f t="shared" si="34"/>
        <v>2306340.5585935023</v>
      </c>
      <c r="Z213" s="101"/>
    </row>
    <row r="214" spans="2:26" s="42" customFormat="1">
      <c r="B214" s="92">
        <v>1586</v>
      </c>
      <c r="C214" s="93" t="s">
        <v>233</v>
      </c>
      <c r="D214" s="94">
        <v>169.73379629629599</v>
      </c>
      <c r="E214" s="95">
        <v>3.33938285745515E-3</v>
      </c>
      <c r="F214" s="96">
        <v>0.94699999999999995</v>
      </c>
      <c r="G214" s="96">
        <v>0.88900000000000001</v>
      </c>
      <c r="H214" s="96">
        <v>0.80600000000000005</v>
      </c>
      <c r="I214" s="96">
        <v>0.74399999999999999</v>
      </c>
      <c r="J214" s="96">
        <v>0.68400000000000005</v>
      </c>
      <c r="K214" s="96">
        <v>0.623</v>
      </c>
      <c r="L214" s="97">
        <v>3.1623955660100198E-3</v>
      </c>
      <c r="M214" s="98">
        <v>2.96871136027762E-3</v>
      </c>
      <c r="N214" s="98">
        <v>2.6915425831088502E-3</v>
      </c>
      <c r="O214" s="98">
        <v>2.4845008459466302E-3</v>
      </c>
      <c r="P214" s="98">
        <v>2.2841378744993201E-3</v>
      </c>
      <c r="Q214" s="99">
        <v>2.08043552019456E-3</v>
      </c>
      <c r="R214" s="92">
        <f t="shared" si="27"/>
        <v>1586</v>
      </c>
      <c r="S214" s="93" t="str">
        <f t="shared" si="28"/>
        <v>Oost Gelre</v>
      </c>
      <c r="T214" s="100">
        <f t="shared" si="29"/>
        <v>6538859.016717677</v>
      </c>
      <c r="U214" s="100">
        <f t="shared" si="30"/>
        <v>6300025.0337279849</v>
      </c>
      <c r="V214" s="100">
        <f t="shared" si="31"/>
        <v>5901732.3729424346</v>
      </c>
      <c r="W214" s="100">
        <f t="shared" si="32"/>
        <v>5612410.2167221075</v>
      </c>
      <c r="X214" s="100">
        <f t="shared" si="33"/>
        <v>5330435.5815231595</v>
      </c>
      <c r="Y214" s="100">
        <f t="shared" si="34"/>
        <v>5015999.353313786</v>
      </c>
      <c r="Z214" s="101"/>
    </row>
    <row r="215" spans="2:26" s="42" customFormat="1">
      <c r="B215" s="92">
        <v>826</v>
      </c>
      <c r="C215" s="93" t="s">
        <v>234</v>
      </c>
      <c r="D215" s="94">
        <v>170.57870370370401</v>
      </c>
      <c r="E215" s="95">
        <v>3.3560057656443201E-3</v>
      </c>
      <c r="F215" s="96">
        <v>0.93899999999999995</v>
      </c>
      <c r="G215" s="96">
        <v>0.86</v>
      </c>
      <c r="H215" s="96">
        <v>0.81299999999999994</v>
      </c>
      <c r="I215" s="96">
        <v>0.77100000000000002</v>
      </c>
      <c r="J215" s="96">
        <v>0.71799999999999997</v>
      </c>
      <c r="K215" s="96">
        <v>0.67400000000000004</v>
      </c>
      <c r="L215" s="97">
        <v>3.1512894139400101E-3</v>
      </c>
      <c r="M215" s="98">
        <v>2.88616495845411E-3</v>
      </c>
      <c r="N215" s="98">
        <v>2.7284326874688299E-3</v>
      </c>
      <c r="O215" s="98">
        <v>2.5874804453117702E-3</v>
      </c>
      <c r="P215" s="98">
        <v>2.4096121397326198E-3</v>
      </c>
      <c r="Q215" s="99">
        <v>2.2619478860442699E-3</v>
      </c>
      <c r="R215" s="92">
        <f t="shared" si="27"/>
        <v>826</v>
      </c>
      <c r="S215" s="93" t="str">
        <f t="shared" si="28"/>
        <v>Oosterhout</v>
      </c>
      <c r="T215" s="100">
        <f t="shared" si="29"/>
        <v>6515894.9184294771</v>
      </c>
      <c r="U215" s="100">
        <f t="shared" si="30"/>
        <v>6124849.9039088124</v>
      </c>
      <c r="V215" s="100">
        <f t="shared" si="31"/>
        <v>5982621.1259232787</v>
      </c>
      <c r="W215" s="100">
        <f t="shared" si="32"/>
        <v>5845037.9320774022</v>
      </c>
      <c r="X215" s="100">
        <f t="shared" si="33"/>
        <v>5623251.7444317415</v>
      </c>
      <c r="Y215" s="100">
        <f t="shared" si="34"/>
        <v>5453631.7148471316</v>
      </c>
      <c r="Z215" s="101"/>
    </row>
    <row r="216" spans="2:26" s="42" customFormat="1">
      <c r="B216" s="92">
        <v>85</v>
      </c>
      <c r="C216" s="93" t="s">
        <v>235</v>
      </c>
      <c r="D216" s="94">
        <v>72.655092592592595</v>
      </c>
      <c r="E216" s="95">
        <v>1.4294334776262501E-3</v>
      </c>
      <c r="F216" s="96">
        <v>0.89900000000000002</v>
      </c>
      <c r="G216" s="96">
        <v>0.81599999999999995</v>
      </c>
      <c r="H216" s="96">
        <v>0.73699999999999999</v>
      </c>
      <c r="I216" s="96">
        <v>0.70399999999999996</v>
      </c>
      <c r="J216" s="96">
        <v>0.61</v>
      </c>
      <c r="K216" s="96">
        <v>0.58699999999999997</v>
      </c>
      <c r="L216" s="97">
        <v>1.2850606963860001E-3</v>
      </c>
      <c r="M216" s="98">
        <v>1.1664177177430201E-3</v>
      </c>
      <c r="N216" s="98">
        <v>1.0534924730105501E-3</v>
      </c>
      <c r="O216" s="98">
        <v>1.00632116824888E-3</v>
      </c>
      <c r="P216" s="98">
        <v>8.7195442135201196E-4</v>
      </c>
      <c r="Q216" s="99">
        <v>8.3907745136660797E-4</v>
      </c>
      <c r="R216" s="92">
        <f t="shared" si="27"/>
        <v>85</v>
      </c>
      <c r="S216" s="93" t="str">
        <f t="shared" si="28"/>
        <v>Ooststellingwerf</v>
      </c>
      <c r="T216" s="100">
        <f t="shared" si="29"/>
        <v>2657109.3167180559</v>
      </c>
      <c r="U216" s="100">
        <f t="shared" si="30"/>
        <v>2475303.2308528959</v>
      </c>
      <c r="V216" s="100">
        <f t="shared" si="31"/>
        <v>2309987.8380657611</v>
      </c>
      <c r="W216" s="100">
        <f t="shared" si="32"/>
        <v>2273248.2523393212</v>
      </c>
      <c r="X216" s="100">
        <f t="shared" si="33"/>
        <v>2034858.2828258628</v>
      </c>
      <c r="Y216" s="100">
        <f t="shared" si="34"/>
        <v>2023043.6908909737</v>
      </c>
      <c r="Z216" s="101"/>
    </row>
    <row r="217" spans="2:26" s="42" customFormat="1">
      <c r="B217" s="92">
        <v>432</v>
      </c>
      <c r="C217" s="93" t="s">
        <v>237</v>
      </c>
      <c r="D217" s="94">
        <v>7.44444444444445</v>
      </c>
      <c r="E217" s="95">
        <v>1.4646376092159201E-4</v>
      </c>
      <c r="F217" s="96">
        <v>0.90600000000000003</v>
      </c>
      <c r="G217" s="96">
        <v>0.76800000000000002</v>
      </c>
      <c r="H217" s="96">
        <v>0.57599999999999996</v>
      </c>
      <c r="I217" s="96">
        <v>0.48299999999999998</v>
      </c>
      <c r="J217" s="96">
        <v>0.47099999999999997</v>
      </c>
      <c r="K217" s="96">
        <v>0.46</v>
      </c>
      <c r="L217" s="97">
        <v>1.3269616739496301E-4</v>
      </c>
      <c r="M217" s="98">
        <v>1.1248416838778299E-4</v>
      </c>
      <c r="N217" s="98">
        <v>8.43631262908371E-5</v>
      </c>
      <c r="O217" s="98">
        <v>7.0741996525129104E-5</v>
      </c>
      <c r="P217" s="98">
        <v>6.8984431394070005E-5</v>
      </c>
      <c r="Q217" s="99">
        <v>6.7373330023932397E-5</v>
      </c>
      <c r="R217" s="92">
        <f t="shared" si="27"/>
        <v>432</v>
      </c>
      <c r="S217" s="93" t="str">
        <f t="shared" si="28"/>
        <v>Opmeer</v>
      </c>
      <c r="T217" s="100">
        <f t="shared" si="29"/>
        <v>274374.76196223672</v>
      </c>
      <c r="U217" s="100">
        <f t="shared" si="30"/>
        <v>238707.30116208972</v>
      </c>
      <c r="V217" s="100">
        <f t="shared" si="31"/>
        <v>184982.61801163145</v>
      </c>
      <c r="W217" s="100">
        <f t="shared" si="32"/>
        <v>159803.97217280042</v>
      </c>
      <c r="X217" s="100">
        <f t="shared" si="33"/>
        <v>160987.24677672848</v>
      </c>
      <c r="Y217" s="100">
        <f t="shared" si="34"/>
        <v>162439.34337317842</v>
      </c>
      <c r="Z217" s="101"/>
    </row>
    <row r="218" spans="2:26" s="42" customFormat="1">
      <c r="B218" s="92">
        <v>86</v>
      </c>
      <c r="C218" s="93" t="s">
        <v>238</v>
      </c>
      <c r="D218" s="94">
        <v>94.119212962962905</v>
      </c>
      <c r="E218" s="95">
        <v>1.85172365895257E-3</v>
      </c>
      <c r="F218" s="96">
        <v>0.89200000000000002</v>
      </c>
      <c r="G218" s="96">
        <v>0.79700000000000004</v>
      </c>
      <c r="H218" s="96">
        <v>0.746</v>
      </c>
      <c r="I218" s="96">
        <v>0.70299999999999996</v>
      </c>
      <c r="J218" s="96">
        <v>0.65800000000000003</v>
      </c>
      <c r="K218" s="96">
        <v>0.61099999999999999</v>
      </c>
      <c r="L218" s="97">
        <v>1.6517375037856999E-3</v>
      </c>
      <c r="M218" s="98">
        <v>1.4758237561852E-3</v>
      </c>
      <c r="N218" s="98">
        <v>1.3813858495786201E-3</v>
      </c>
      <c r="O218" s="98">
        <v>1.30176173224366E-3</v>
      </c>
      <c r="P218" s="98">
        <v>1.21843416759079E-3</v>
      </c>
      <c r="Q218" s="99">
        <v>1.1314031556200199E-3</v>
      </c>
      <c r="R218" s="92">
        <f t="shared" si="27"/>
        <v>86</v>
      </c>
      <c r="S218" s="93" t="str">
        <f t="shared" si="28"/>
        <v>Opsterland</v>
      </c>
      <c r="T218" s="100">
        <f t="shared" si="29"/>
        <v>3415283.9024837073</v>
      </c>
      <c r="U218" s="100">
        <f t="shared" si="30"/>
        <v>3131906.5685347551</v>
      </c>
      <c r="V218" s="100">
        <f t="shared" si="31"/>
        <v>3028958.0551856449</v>
      </c>
      <c r="W218" s="100">
        <f t="shared" si="32"/>
        <v>2940639.3069665018</v>
      </c>
      <c r="X218" s="100">
        <f t="shared" si="33"/>
        <v>2843429.4239322781</v>
      </c>
      <c r="Y218" s="100">
        <f t="shared" si="34"/>
        <v>2727850.703297195</v>
      </c>
      <c r="Z218" s="101"/>
    </row>
    <row r="219" spans="2:26" s="42" customFormat="1">
      <c r="B219" s="92">
        <v>828</v>
      </c>
      <c r="C219" s="93" t="s">
        <v>239</v>
      </c>
      <c r="D219" s="94">
        <v>478.628472222222</v>
      </c>
      <c r="E219" s="95">
        <v>9.4166497780955594E-3</v>
      </c>
      <c r="F219" s="96">
        <v>0.93700000000000006</v>
      </c>
      <c r="G219" s="96">
        <v>0.86099999999999999</v>
      </c>
      <c r="H219" s="96">
        <v>0.78300000000000003</v>
      </c>
      <c r="I219" s="96">
        <v>0.73</v>
      </c>
      <c r="J219" s="96">
        <v>0.67500000000000004</v>
      </c>
      <c r="K219" s="96">
        <v>0.621</v>
      </c>
      <c r="L219" s="97">
        <v>8.8234008420755398E-3</v>
      </c>
      <c r="M219" s="98">
        <v>8.1077354589402795E-3</v>
      </c>
      <c r="N219" s="98">
        <v>7.37323677624883E-3</v>
      </c>
      <c r="O219" s="98">
        <v>6.8741543380097603E-3</v>
      </c>
      <c r="P219" s="98">
        <v>6.3562386002144998E-3</v>
      </c>
      <c r="Q219" s="99">
        <v>5.8477395121973403E-3</v>
      </c>
      <c r="R219" s="92">
        <f t="shared" si="27"/>
        <v>828</v>
      </c>
      <c r="S219" s="93" t="str">
        <f t="shared" si="28"/>
        <v>Oss</v>
      </c>
      <c r="T219" s="100">
        <f t="shared" si="29"/>
        <v>18244072.555133723</v>
      </c>
      <c r="U219" s="100">
        <f t="shared" si="30"/>
        <v>17205760.398811944</v>
      </c>
      <c r="V219" s="100">
        <f t="shared" si="31"/>
        <v>16167260.532618375</v>
      </c>
      <c r="W219" s="100">
        <f t="shared" si="32"/>
        <v>15528501.067292182</v>
      </c>
      <c r="X219" s="100">
        <f t="shared" si="33"/>
        <v>14833395.469466183</v>
      </c>
      <c r="Y219" s="100">
        <f t="shared" si="34"/>
        <v>14099094.793760402</v>
      </c>
      <c r="Z219" s="101"/>
    </row>
    <row r="220" spans="2:26" s="42" customFormat="1">
      <c r="B220" s="92">
        <v>1509</v>
      </c>
      <c r="C220" s="93" t="s">
        <v>240</v>
      </c>
      <c r="D220" s="94">
        <v>137.20081018518499</v>
      </c>
      <c r="E220" s="95">
        <v>2.6993211932970999E-3</v>
      </c>
      <c r="F220" s="96">
        <v>0.93300000000000005</v>
      </c>
      <c r="G220" s="96">
        <v>0.88600000000000001</v>
      </c>
      <c r="H220" s="96">
        <v>0.83699999999999997</v>
      </c>
      <c r="I220" s="96">
        <v>0.76100000000000001</v>
      </c>
      <c r="J220" s="96">
        <v>0.70599999999999996</v>
      </c>
      <c r="K220" s="96">
        <v>0.66800000000000004</v>
      </c>
      <c r="L220" s="97">
        <v>2.51846667334619E-3</v>
      </c>
      <c r="M220" s="98">
        <v>2.3915985772612301E-3</v>
      </c>
      <c r="N220" s="98">
        <v>2.2593318387896699E-3</v>
      </c>
      <c r="O220" s="98">
        <v>2.0541834280990898E-3</v>
      </c>
      <c r="P220" s="98">
        <v>1.90572076246775E-3</v>
      </c>
      <c r="Q220" s="99">
        <v>1.80314655712246E-3</v>
      </c>
      <c r="R220" s="92">
        <f t="shared" si="27"/>
        <v>1509</v>
      </c>
      <c r="S220" s="93" t="str">
        <f t="shared" si="28"/>
        <v>Oude IJsselstreek</v>
      </c>
      <c r="T220" s="100">
        <f t="shared" si="29"/>
        <v>5207412.5995851243</v>
      </c>
      <c r="U220" s="100">
        <f t="shared" si="30"/>
        <v>5075310.1527408082</v>
      </c>
      <c r="V220" s="100">
        <f t="shared" si="31"/>
        <v>4954025.9693024158</v>
      </c>
      <c r="W220" s="100">
        <f t="shared" si="32"/>
        <v>4640336.5399104515</v>
      </c>
      <c r="X220" s="100">
        <f t="shared" si="33"/>
        <v>4447333.0065209968</v>
      </c>
      <c r="Y220" s="100">
        <f t="shared" si="34"/>
        <v>4347446.4248766527</v>
      </c>
      <c r="Z220" s="101"/>
    </row>
    <row r="221" spans="2:26" s="42" customFormat="1">
      <c r="B221" s="92">
        <v>437</v>
      </c>
      <c r="C221" s="93" t="s">
        <v>241</v>
      </c>
      <c r="D221" s="94">
        <v>4.4166666666666696</v>
      </c>
      <c r="E221" s="95">
        <v>8.689454472587E-5</v>
      </c>
      <c r="F221" s="96">
        <v>0.97599999999999998</v>
      </c>
      <c r="G221" s="96">
        <v>0.95099999999999996</v>
      </c>
      <c r="H221" s="96">
        <v>0.92800000000000005</v>
      </c>
      <c r="I221" s="96">
        <v>0.90400000000000003</v>
      </c>
      <c r="J221" s="96">
        <v>0.88100000000000001</v>
      </c>
      <c r="K221" s="96">
        <v>0.69199999999999995</v>
      </c>
      <c r="L221" s="97">
        <v>8.4809075652449102E-5</v>
      </c>
      <c r="M221" s="98">
        <v>8.2636712034302396E-5</v>
      </c>
      <c r="N221" s="98">
        <v>8.0638137505607401E-5</v>
      </c>
      <c r="O221" s="98">
        <v>7.8552668432186503E-5</v>
      </c>
      <c r="P221" s="98">
        <v>7.6554093903491495E-5</v>
      </c>
      <c r="Q221" s="99">
        <v>6.0131024950302001E-5</v>
      </c>
      <c r="R221" s="92">
        <f t="shared" si="27"/>
        <v>437</v>
      </c>
      <c r="S221" s="93" t="str">
        <f t="shared" si="28"/>
        <v>Ouder-Amstel</v>
      </c>
      <c r="T221" s="100">
        <f t="shared" si="29"/>
        <v>175359.02054441196</v>
      </c>
      <c r="U221" s="100">
        <f t="shared" si="30"/>
        <v>175366.78084877552</v>
      </c>
      <c r="V221" s="100">
        <f t="shared" si="31"/>
        <v>176814.85316161552</v>
      </c>
      <c r="W221" s="100">
        <f t="shared" si="32"/>
        <v>177448.03733065751</v>
      </c>
      <c r="X221" s="100">
        <f t="shared" si="33"/>
        <v>178652.37935511398</v>
      </c>
      <c r="Y221" s="100">
        <f t="shared" si="34"/>
        <v>144977.90454789152</v>
      </c>
      <c r="Z221" s="101"/>
    </row>
    <row r="222" spans="2:26" s="42" customFormat="1">
      <c r="B222" s="92">
        <v>589</v>
      </c>
      <c r="C222" s="93" t="s">
        <v>242</v>
      </c>
      <c r="D222" s="94">
        <v>13.7638888888889</v>
      </c>
      <c r="E222" s="95">
        <v>2.7079400573376501E-4</v>
      </c>
      <c r="F222" s="96">
        <v>0.97499999999999998</v>
      </c>
      <c r="G222" s="96">
        <v>0.88100000000000001</v>
      </c>
      <c r="H222" s="96">
        <v>0.85599999999999998</v>
      </c>
      <c r="I222" s="96">
        <v>0.83399999999999996</v>
      </c>
      <c r="J222" s="96">
        <v>0.71099999999999997</v>
      </c>
      <c r="K222" s="96">
        <v>0.66700000000000004</v>
      </c>
      <c r="L222" s="97">
        <v>2.6402415559042099E-4</v>
      </c>
      <c r="M222" s="98">
        <v>2.38569519051447E-4</v>
      </c>
      <c r="N222" s="98">
        <v>2.3179966890810299E-4</v>
      </c>
      <c r="O222" s="98">
        <v>2.2584220078196001E-4</v>
      </c>
      <c r="P222" s="98">
        <v>1.9253453807670701E-4</v>
      </c>
      <c r="Q222" s="99">
        <v>1.80619601824421E-4</v>
      </c>
      <c r="R222" s="92">
        <f t="shared" si="27"/>
        <v>589</v>
      </c>
      <c r="S222" s="93" t="str">
        <f t="shared" si="28"/>
        <v>Oudewater</v>
      </c>
      <c r="T222" s="100">
        <f t="shared" si="29"/>
        <v>545920.55116998137</v>
      </c>
      <c r="U222" s="100">
        <f t="shared" si="30"/>
        <v>506278.23318195832</v>
      </c>
      <c r="V222" s="100">
        <f t="shared" si="31"/>
        <v>508266.01021194557</v>
      </c>
      <c r="W222" s="100">
        <f t="shared" si="32"/>
        <v>510170.51457381778</v>
      </c>
      <c r="X222" s="100">
        <f t="shared" si="33"/>
        <v>449313.04887239647</v>
      </c>
      <c r="Y222" s="100">
        <f t="shared" si="34"/>
        <v>435479.87772404612</v>
      </c>
      <c r="Z222" s="101"/>
    </row>
    <row r="223" spans="2:26" s="42" customFormat="1">
      <c r="B223" s="92">
        <v>1734</v>
      </c>
      <c r="C223" s="93" t="s">
        <v>243</v>
      </c>
      <c r="D223" s="94">
        <v>98.197337962962905</v>
      </c>
      <c r="E223" s="95">
        <v>1.93195765484922E-3</v>
      </c>
      <c r="F223" s="96">
        <v>0.95</v>
      </c>
      <c r="G223" s="96">
        <v>0.88900000000000001</v>
      </c>
      <c r="H223" s="96">
        <v>0.84799999999999998</v>
      </c>
      <c r="I223" s="96">
        <v>0.72</v>
      </c>
      <c r="J223" s="96">
        <v>0.64400000000000002</v>
      </c>
      <c r="K223" s="96">
        <v>0.59599999999999997</v>
      </c>
      <c r="L223" s="97">
        <v>1.83535977210676E-3</v>
      </c>
      <c r="M223" s="98">
        <v>1.7175103551609601E-3</v>
      </c>
      <c r="N223" s="98">
        <v>1.63830009131214E-3</v>
      </c>
      <c r="O223" s="98">
        <v>1.39100951149144E-3</v>
      </c>
      <c r="P223" s="98">
        <v>1.2441807297229001E-3</v>
      </c>
      <c r="Q223" s="99">
        <v>1.1514467622901401E-3</v>
      </c>
      <c r="R223" s="92">
        <f t="shared" si="27"/>
        <v>1734</v>
      </c>
      <c r="S223" s="93" t="str">
        <f t="shared" si="28"/>
        <v>Overbetuwe</v>
      </c>
      <c r="T223" s="100">
        <f t="shared" si="29"/>
        <v>3794958.1398834926</v>
      </c>
      <c r="U223" s="100">
        <f t="shared" si="30"/>
        <v>3644799.6858102167</v>
      </c>
      <c r="V223" s="100">
        <f t="shared" si="31"/>
        <v>3592292.6674723099</v>
      </c>
      <c r="W223" s="100">
        <f t="shared" si="32"/>
        <v>3142247.2673289189</v>
      </c>
      <c r="X223" s="100">
        <f t="shared" si="33"/>
        <v>2903513.5337502896</v>
      </c>
      <c r="Y223" s="100">
        <f t="shared" si="34"/>
        <v>2776176.5067741503</v>
      </c>
      <c r="Z223" s="101"/>
    </row>
    <row r="224" spans="2:26" s="42" customFormat="1">
      <c r="B224" s="92">
        <v>590</v>
      </c>
      <c r="C224" s="93" t="s">
        <v>244</v>
      </c>
      <c r="D224" s="94">
        <v>46.7447916666667</v>
      </c>
      <c r="E224" s="95">
        <v>9.1966808834278697E-4</v>
      </c>
      <c r="F224" s="96">
        <v>0.94699999999999995</v>
      </c>
      <c r="G224" s="96">
        <v>0.88700000000000001</v>
      </c>
      <c r="H224" s="96">
        <v>0.76200000000000001</v>
      </c>
      <c r="I224" s="96">
        <v>0.70499999999999996</v>
      </c>
      <c r="J224" s="96">
        <v>0.63600000000000001</v>
      </c>
      <c r="K224" s="96">
        <v>0.60199999999999998</v>
      </c>
      <c r="L224" s="97">
        <v>8.7092567966061895E-4</v>
      </c>
      <c r="M224" s="98">
        <v>8.1574559436005205E-4</v>
      </c>
      <c r="N224" s="98">
        <v>7.0078708331720396E-4</v>
      </c>
      <c r="O224" s="98">
        <v>6.4836600228166503E-4</v>
      </c>
      <c r="P224" s="98">
        <v>5.8490890418601304E-4</v>
      </c>
      <c r="Q224" s="99">
        <v>5.5364018918235803E-4</v>
      </c>
      <c r="R224" s="92">
        <f t="shared" si="27"/>
        <v>590</v>
      </c>
      <c r="S224" s="93" t="str">
        <f t="shared" si="28"/>
        <v>Papendrecht</v>
      </c>
      <c r="T224" s="100">
        <f t="shared" si="29"/>
        <v>1800805.7861417346</v>
      </c>
      <c r="U224" s="100">
        <f t="shared" si="30"/>
        <v>1731127.4293574456</v>
      </c>
      <c r="V224" s="100">
        <f t="shared" si="31"/>
        <v>1536612.4400587976</v>
      </c>
      <c r="W224" s="100">
        <f t="shared" si="32"/>
        <v>1464638.6542059779</v>
      </c>
      <c r="X224" s="100">
        <f t="shared" si="33"/>
        <v>1364987.3195619886</v>
      </c>
      <c r="Y224" s="100">
        <f t="shared" si="34"/>
        <v>1334844.9418165684</v>
      </c>
      <c r="Z224" s="101"/>
    </row>
    <row r="225" spans="2:26" s="42" customFormat="1">
      <c r="B225" s="92">
        <v>1894</v>
      </c>
      <c r="C225" s="93" t="s">
        <v>245</v>
      </c>
      <c r="D225" s="94">
        <v>169.00578703703701</v>
      </c>
      <c r="E225" s="95">
        <v>3.32505983108393E-3</v>
      </c>
      <c r="F225" s="96">
        <v>0.95</v>
      </c>
      <c r="G225" s="96">
        <v>0.86499999999999999</v>
      </c>
      <c r="H225" s="96">
        <v>0.80200000000000005</v>
      </c>
      <c r="I225" s="96">
        <v>0.74</v>
      </c>
      <c r="J225" s="96">
        <v>0.68400000000000005</v>
      </c>
      <c r="K225" s="96">
        <v>0.60799999999999998</v>
      </c>
      <c r="L225" s="97">
        <v>3.1588068395297301E-3</v>
      </c>
      <c r="M225" s="98">
        <v>2.8761767538876002E-3</v>
      </c>
      <c r="N225" s="98">
        <v>2.6666979845293101E-3</v>
      </c>
      <c r="O225" s="98">
        <v>2.4605442750021099E-3</v>
      </c>
      <c r="P225" s="98">
        <v>2.2743409244614099E-3</v>
      </c>
      <c r="Q225" s="99">
        <v>2.02163637729903E-3</v>
      </c>
      <c r="R225" s="92">
        <f t="shared" si="27"/>
        <v>1894</v>
      </c>
      <c r="S225" s="93" t="str">
        <f t="shared" si="28"/>
        <v>Peel en Maas</v>
      </c>
      <c r="T225" s="100">
        <f t="shared" si="29"/>
        <v>6531438.6368144173</v>
      </c>
      <c r="U225" s="100">
        <f t="shared" si="30"/>
        <v>6103653.5223228559</v>
      </c>
      <c r="V225" s="100">
        <f t="shared" si="31"/>
        <v>5847255.7420877693</v>
      </c>
      <c r="W225" s="100">
        <f t="shared" si="32"/>
        <v>5558293.0672970992</v>
      </c>
      <c r="X225" s="100">
        <f t="shared" si="33"/>
        <v>5307572.6835976448</v>
      </c>
      <c r="Y225" s="100">
        <f t="shared" si="34"/>
        <v>4874232.6607744275</v>
      </c>
      <c r="Z225" s="101"/>
    </row>
    <row r="226" spans="2:26" s="42" customFormat="1">
      <c r="B226" s="92">
        <v>765</v>
      </c>
      <c r="C226" s="93" t="s">
        <v>246</v>
      </c>
      <c r="D226" s="94">
        <v>137.41898148148101</v>
      </c>
      <c r="E226" s="95">
        <v>2.70361354698704E-3</v>
      </c>
      <c r="F226" s="96">
        <v>0.92500000000000004</v>
      </c>
      <c r="G226" s="96">
        <v>0.86299999999999999</v>
      </c>
      <c r="H226" s="96">
        <v>0.79600000000000004</v>
      </c>
      <c r="I226" s="96">
        <v>0.74199999999999999</v>
      </c>
      <c r="J226" s="96">
        <v>0.69199999999999995</v>
      </c>
      <c r="K226" s="96">
        <v>0.63600000000000001</v>
      </c>
      <c r="L226" s="97">
        <v>2.5008425309630102E-3</v>
      </c>
      <c r="M226" s="98">
        <v>2.3332184910498199E-3</v>
      </c>
      <c r="N226" s="98">
        <v>2.1520763834016799E-3</v>
      </c>
      <c r="O226" s="98">
        <v>2.0060812518643799E-3</v>
      </c>
      <c r="P226" s="98">
        <v>1.8709005745150299E-3</v>
      </c>
      <c r="Q226" s="99">
        <v>1.7194982158837599E-3</v>
      </c>
      <c r="R226" s="92">
        <f t="shared" si="27"/>
        <v>765</v>
      </c>
      <c r="S226" s="93" t="str">
        <f t="shared" si="28"/>
        <v>Pekela</v>
      </c>
      <c r="T226" s="100">
        <f t="shared" si="29"/>
        <v>5170971.3069230635</v>
      </c>
      <c r="U226" s="100">
        <f t="shared" si="30"/>
        <v>4951419.3597441167</v>
      </c>
      <c r="V226" s="100">
        <f t="shared" si="31"/>
        <v>4718847.4522652281</v>
      </c>
      <c r="W226" s="100">
        <f t="shared" si="32"/>
        <v>4531675.2183469273</v>
      </c>
      <c r="X226" s="100">
        <f t="shared" si="33"/>
        <v>4366074.0024605747</v>
      </c>
      <c r="Y226" s="100">
        <f t="shared" si="34"/>
        <v>4145767.48722813</v>
      </c>
      <c r="Z226" s="101"/>
    </row>
    <row r="227" spans="2:26" s="42" customFormat="1">
      <c r="B227" s="92">
        <v>439</v>
      </c>
      <c r="C227" s="93" t="s">
        <v>248</v>
      </c>
      <c r="D227" s="94">
        <v>157.13425925925901</v>
      </c>
      <c r="E227" s="95">
        <v>3.0914965854724899E-3</v>
      </c>
      <c r="F227" s="96">
        <v>0.96699999999999997</v>
      </c>
      <c r="G227" s="96">
        <v>0.89200000000000002</v>
      </c>
      <c r="H227" s="96">
        <v>0.81899999999999995</v>
      </c>
      <c r="I227" s="96">
        <v>0.77300000000000002</v>
      </c>
      <c r="J227" s="96">
        <v>0.72699999999999998</v>
      </c>
      <c r="K227" s="96">
        <v>0.65900000000000003</v>
      </c>
      <c r="L227" s="97">
        <v>2.9894771981519002E-3</v>
      </c>
      <c r="M227" s="98">
        <v>2.75761495424146E-3</v>
      </c>
      <c r="N227" s="98">
        <v>2.5319357035019701E-3</v>
      </c>
      <c r="O227" s="98">
        <v>2.3897268605702301E-3</v>
      </c>
      <c r="P227" s="98">
        <v>2.2475180176385E-3</v>
      </c>
      <c r="Q227" s="99">
        <v>2.0372962498263702E-3</v>
      </c>
      <c r="R227" s="92">
        <f t="shared" si="27"/>
        <v>439</v>
      </c>
      <c r="S227" s="93" t="str">
        <f t="shared" si="28"/>
        <v>Purmerend</v>
      </c>
      <c r="T227" s="100">
        <f t="shared" si="29"/>
        <v>6181317.1453028517</v>
      </c>
      <c r="U227" s="100">
        <f t="shared" si="30"/>
        <v>5852048.6287623467</v>
      </c>
      <c r="V227" s="100">
        <f t="shared" si="31"/>
        <v>5551763.1418287847</v>
      </c>
      <c r="W227" s="100">
        <f t="shared" si="32"/>
        <v>5398318.7284162091</v>
      </c>
      <c r="X227" s="100">
        <f t="shared" si="33"/>
        <v>5244976.7350233672</v>
      </c>
      <c r="Y227" s="100">
        <f t="shared" si="34"/>
        <v>4911989.1351797329</v>
      </c>
      <c r="Z227" s="101"/>
    </row>
    <row r="228" spans="2:26" s="42" customFormat="1">
      <c r="B228" s="92">
        <v>273</v>
      </c>
      <c r="C228" s="93" t="s">
        <v>249</v>
      </c>
      <c r="D228" s="94">
        <v>55.353009259259302</v>
      </c>
      <c r="E228" s="95">
        <v>1.08902819746193E-3</v>
      </c>
      <c r="F228" s="96">
        <v>0.92200000000000004</v>
      </c>
      <c r="G228" s="96">
        <v>0.84799999999999998</v>
      </c>
      <c r="H228" s="96">
        <v>0.75</v>
      </c>
      <c r="I228" s="96">
        <v>0.71499999999999997</v>
      </c>
      <c r="J228" s="96">
        <v>0.65600000000000003</v>
      </c>
      <c r="K228" s="96">
        <v>0.624</v>
      </c>
      <c r="L228" s="97">
        <v>1.0040839980598999E-3</v>
      </c>
      <c r="M228" s="98">
        <v>9.2349591144771904E-4</v>
      </c>
      <c r="N228" s="98">
        <v>8.1677114809644905E-4</v>
      </c>
      <c r="O228" s="98">
        <v>7.7865516118528198E-4</v>
      </c>
      <c r="P228" s="98">
        <v>7.1440249753502798E-4</v>
      </c>
      <c r="Q228" s="99">
        <v>6.7955359521624603E-4</v>
      </c>
      <c r="R228" s="92">
        <f t="shared" si="27"/>
        <v>273</v>
      </c>
      <c r="S228" s="93" t="str">
        <f t="shared" si="28"/>
        <v>Putten</v>
      </c>
      <c r="T228" s="100">
        <f t="shared" si="29"/>
        <v>2076136.133892843</v>
      </c>
      <c r="U228" s="100">
        <f t="shared" si="30"/>
        <v>1959788.8290904763</v>
      </c>
      <c r="V228" s="100">
        <f t="shared" si="31"/>
        <v>1790930.1365904598</v>
      </c>
      <c r="W228" s="100">
        <f t="shared" si="32"/>
        <v>1758957.8160415532</v>
      </c>
      <c r="X228" s="100">
        <f t="shared" si="33"/>
        <v>1667183.2882349319</v>
      </c>
      <c r="Y228" s="100">
        <f t="shared" si="34"/>
        <v>1638426.3588366229</v>
      </c>
      <c r="Z228" s="101"/>
    </row>
    <row r="229" spans="2:26" s="42" customFormat="1">
      <c r="B229" s="92">
        <v>177</v>
      </c>
      <c r="C229" s="93" t="s">
        <v>250</v>
      </c>
      <c r="D229" s="94">
        <v>119.34375</v>
      </c>
      <c r="E229" s="95">
        <v>2.34799716727428E-3</v>
      </c>
      <c r="F229" s="96">
        <v>0.9</v>
      </c>
      <c r="G229" s="96">
        <v>0.81399999999999995</v>
      </c>
      <c r="H229" s="96">
        <v>0.71899999999999997</v>
      </c>
      <c r="I229" s="96">
        <v>0.65300000000000002</v>
      </c>
      <c r="J229" s="96">
        <v>0.61699999999999999</v>
      </c>
      <c r="K229" s="96">
        <v>0.54300000000000004</v>
      </c>
      <c r="L229" s="97">
        <v>2.1131974505468501E-3</v>
      </c>
      <c r="M229" s="98">
        <v>1.9112696941612601E-3</v>
      </c>
      <c r="N229" s="98">
        <v>1.6882099632701999E-3</v>
      </c>
      <c r="O229" s="98">
        <v>1.5332421502301E-3</v>
      </c>
      <c r="P229" s="98">
        <v>1.44871425220823E-3</v>
      </c>
      <c r="Q229" s="99">
        <v>1.2749624618299299E-3</v>
      </c>
      <c r="R229" s="92">
        <f t="shared" si="27"/>
        <v>177</v>
      </c>
      <c r="S229" s="93" t="str">
        <f t="shared" si="28"/>
        <v>Raalte</v>
      </c>
      <c r="T229" s="100">
        <f t="shared" si="29"/>
        <v>4369440.7973911567</v>
      </c>
      <c r="U229" s="100">
        <f t="shared" si="30"/>
        <v>4055984.3845160967</v>
      </c>
      <c r="V229" s="100">
        <f t="shared" si="31"/>
        <v>3701729.8017434943</v>
      </c>
      <c r="W229" s="100">
        <f t="shared" si="32"/>
        <v>3463546.3790239478</v>
      </c>
      <c r="X229" s="100">
        <f t="shared" si="33"/>
        <v>3380828.3132309513</v>
      </c>
      <c r="Y229" s="100">
        <f t="shared" si="34"/>
        <v>3073976.9735522531</v>
      </c>
      <c r="Z229" s="101"/>
    </row>
    <row r="230" spans="2:26" s="42" customFormat="1">
      <c r="B230" s="92">
        <v>703</v>
      </c>
      <c r="C230" s="93" t="s">
        <v>251</v>
      </c>
      <c r="D230" s="94">
        <v>35.810185185185198</v>
      </c>
      <c r="E230" s="95">
        <v>7.0453805393564403E-4</v>
      </c>
      <c r="F230" s="96">
        <v>0.88600000000000001</v>
      </c>
      <c r="G230" s="96">
        <v>0.82299999999999995</v>
      </c>
      <c r="H230" s="96">
        <v>0.77600000000000002</v>
      </c>
      <c r="I230" s="96">
        <v>0.73099999999999998</v>
      </c>
      <c r="J230" s="96">
        <v>0.67900000000000005</v>
      </c>
      <c r="K230" s="96">
        <v>0.59299999999999997</v>
      </c>
      <c r="L230" s="97">
        <v>6.2422071578698099E-4</v>
      </c>
      <c r="M230" s="98">
        <v>5.7983481838903503E-4</v>
      </c>
      <c r="N230" s="98">
        <v>5.4672152985406005E-4</v>
      </c>
      <c r="O230" s="98">
        <v>5.1501731742695602E-4</v>
      </c>
      <c r="P230" s="98">
        <v>4.7838133862230202E-4</v>
      </c>
      <c r="Q230" s="99">
        <v>4.1779106598383698E-4</v>
      </c>
      <c r="R230" s="92">
        <f t="shared" si="27"/>
        <v>703</v>
      </c>
      <c r="S230" s="93" t="str">
        <f t="shared" si="28"/>
        <v>Reimerswaal</v>
      </c>
      <c r="T230" s="100">
        <f t="shared" si="29"/>
        <v>1290695.98367655</v>
      </c>
      <c r="U230" s="100">
        <f t="shared" si="30"/>
        <v>1230491.424715817</v>
      </c>
      <c r="V230" s="100">
        <f t="shared" si="31"/>
        <v>1198793.6479152597</v>
      </c>
      <c r="W230" s="100">
        <f t="shared" si="32"/>
        <v>1163408.1183073793</v>
      </c>
      <c r="X230" s="100">
        <f t="shared" si="33"/>
        <v>1116386.5970603682</v>
      </c>
      <c r="Y230" s="100">
        <f t="shared" si="34"/>
        <v>1007308.1796830798</v>
      </c>
      <c r="Z230" s="101"/>
    </row>
    <row r="231" spans="2:26" s="42" customFormat="1">
      <c r="B231" s="92">
        <v>274</v>
      </c>
      <c r="C231" s="93" t="s">
        <v>252</v>
      </c>
      <c r="D231" s="94">
        <v>58.543981481481502</v>
      </c>
      <c r="E231" s="95">
        <v>1.15180813975995E-3</v>
      </c>
      <c r="F231" s="96">
        <v>0.94599999999999995</v>
      </c>
      <c r="G231" s="96">
        <v>0.872</v>
      </c>
      <c r="H231" s="96">
        <v>0.82399999999999995</v>
      </c>
      <c r="I231" s="96">
        <v>0.80400000000000005</v>
      </c>
      <c r="J231" s="96">
        <v>0.751</v>
      </c>
      <c r="K231" s="96">
        <v>0.71</v>
      </c>
      <c r="L231" s="97">
        <v>1.0896105002129099E-3</v>
      </c>
      <c r="M231" s="98">
        <v>1.0043766978706701E-3</v>
      </c>
      <c r="N231" s="98">
        <v>9.4908990716219602E-4</v>
      </c>
      <c r="O231" s="98">
        <v>9.26053744366997E-4</v>
      </c>
      <c r="P231" s="98">
        <v>8.6500791295971997E-4</v>
      </c>
      <c r="Q231" s="99">
        <v>8.1778377922956205E-4</v>
      </c>
      <c r="R231" s="92">
        <f t="shared" si="27"/>
        <v>274</v>
      </c>
      <c r="S231" s="93" t="str">
        <f t="shared" si="28"/>
        <v>Renkum</v>
      </c>
      <c r="T231" s="100">
        <f t="shared" si="29"/>
        <v>2252978.5712471083</v>
      </c>
      <c r="U231" s="100">
        <f t="shared" si="30"/>
        <v>2131429.2876511049</v>
      </c>
      <c r="V231" s="100">
        <f t="shared" si="31"/>
        <v>2081064.8380908554</v>
      </c>
      <c r="W231" s="100">
        <f t="shared" si="32"/>
        <v>2091926.6357258237</v>
      </c>
      <c r="X231" s="100">
        <f t="shared" si="33"/>
        <v>2018647.3894664857</v>
      </c>
      <c r="Y231" s="100">
        <f t="shared" si="34"/>
        <v>1971703.9379246766</v>
      </c>
      <c r="Z231" s="101"/>
    </row>
    <row r="232" spans="2:26" s="42" customFormat="1">
      <c r="B232" s="92">
        <v>339</v>
      </c>
      <c r="C232" s="93" t="s">
        <v>253</v>
      </c>
      <c r="D232" s="94">
        <v>7.7777777777777803</v>
      </c>
      <c r="E232" s="95">
        <v>1.53021839768828E-4</v>
      </c>
      <c r="F232" s="96">
        <v>0.97199999999999998</v>
      </c>
      <c r="G232" s="96">
        <v>0.82399999999999995</v>
      </c>
      <c r="H232" s="96">
        <v>0.8</v>
      </c>
      <c r="I232" s="96">
        <v>0.66400000000000003</v>
      </c>
      <c r="J232" s="96">
        <v>0.64400000000000002</v>
      </c>
      <c r="K232" s="96">
        <v>0.52</v>
      </c>
      <c r="L232" s="97">
        <v>1.4873722825530099E-4</v>
      </c>
      <c r="M232" s="98">
        <v>1.2608999596951399E-4</v>
      </c>
      <c r="N232" s="98">
        <v>1.22417471815062E-4</v>
      </c>
      <c r="O232" s="98">
        <v>1.01606501606502E-4</v>
      </c>
      <c r="P232" s="98">
        <v>9.8546064811125001E-5</v>
      </c>
      <c r="Q232" s="99">
        <v>7.95713566797904E-5</v>
      </c>
      <c r="R232" s="92">
        <f t="shared" si="27"/>
        <v>339</v>
      </c>
      <c r="S232" s="93" t="str">
        <f t="shared" si="28"/>
        <v>Renswoude</v>
      </c>
      <c r="T232" s="100">
        <f t="shared" si="29"/>
        <v>307542.73012274032</v>
      </c>
      <c r="U232" s="100">
        <f t="shared" si="30"/>
        <v>267580.7900153395</v>
      </c>
      <c r="V232" s="100">
        <f t="shared" si="31"/>
        <v>268424.19694888452</v>
      </c>
      <c r="W232" s="100">
        <f t="shared" si="32"/>
        <v>229525.9301811374</v>
      </c>
      <c r="X232" s="100">
        <f t="shared" si="33"/>
        <v>229974.49328817407</v>
      </c>
      <c r="Y232" s="100">
        <f t="shared" si="34"/>
        <v>191849.19204359819</v>
      </c>
      <c r="Z232" s="101"/>
    </row>
    <row r="233" spans="2:26" s="42" customFormat="1">
      <c r="B233" s="92">
        <v>1667</v>
      </c>
      <c r="C233" s="93" t="s">
        <v>254</v>
      </c>
      <c r="D233" s="94">
        <v>76.509259259259295</v>
      </c>
      <c r="E233" s="95">
        <v>1.5052612642974101E-3</v>
      </c>
      <c r="F233" s="96">
        <v>0.94</v>
      </c>
      <c r="G233" s="96">
        <v>0.879</v>
      </c>
      <c r="H233" s="96">
        <v>0.82899999999999996</v>
      </c>
      <c r="I233" s="96">
        <v>0.75800000000000001</v>
      </c>
      <c r="J233" s="96">
        <v>0.72099999999999997</v>
      </c>
      <c r="K233" s="96">
        <v>0.66400000000000003</v>
      </c>
      <c r="L233" s="97">
        <v>1.41494558843956E-3</v>
      </c>
      <c r="M233" s="98">
        <v>1.3231246513174201E-3</v>
      </c>
      <c r="N233" s="98">
        <v>1.24786158810255E-3</v>
      </c>
      <c r="O233" s="98">
        <v>1.1409880383374401E-3</v>
      </c>
      <c r="P233" s="98">
        <v>1.0852933715584301E-3</v>
      </c>
      <c r="Q233" s="99">
        <v>9.9949347949348003E-4</v>
      </c>
      <c r="R233" s="92">
        <f t="shared" si="27"/>
        <v>1667</v>
      </c>
      <c r="S233" s="93" t="str">
        <f t="shared" si="28"/>
        <v>Reusel-De Mierden</v>
      </c>
      <c r="T233" s="100">
        <f t="shared" si="29"/>
        <v>2925671.2280324521</v>
      </c>
      <c r="U233" s="100">
        <f t="shared" si="30"/>
        <v>2807857.4891372533</v>
      </c>
      <c r="V233" s="100">
        <f t="shared" si="31"/>
        <v>2736180.0543946074</v>
      </c>
      <c r="W233" s="100">
        <f t="shared" si="32"/>
        <v>2577456.5277247336</v>
      </c>
      <c r="X233" s="100">
        <f t="shared" si="33"/>
        <v>2532722.0693340912</v>
      </c>
      <c r="Y233" s="100">
        <f t="shared" si="34"/>
        <v>2409812.079305293</v>
      </c>
      <c r="Z233" s="101"/>
    </row>
    <row r="234" spans="2:26" s="42" customFormat="1">
      <c r="B234" s="92">
        <v>275</v>
      </c>
      <c r="C234" s="93" t="s">
        <v>255</v>
      </c>
      <c r="D234" s="94">
        <v>167.49421296296299</v>
      </c>
      <c r="E234" s="95">
        <v>3.2953207652002799E-3</v>
      </c>
      <c r="F234" s="96">
        <v>0.92</v>
      </c>
      <c r="G234" s="96">
        <v>0.86199999999999999</v>
      </c>
      <c r="H234" s="96">
        <v>0.78900000000000003</v>
      </c>
      <c r="I234" s="96">
        <v>0.73499999999999999</v>
      </c>
      <c r="J234" s="96">
        <v>0.67600000000000005</v>
      </c>
      <c r="K234" s="96">
        <v>0.623</v>
      </c>
      <c r="L234" s="97">
        <v>3.0316951039842601E-3</v>
      </c>
      <c r="M234" s="98">
        <v>2.8405664996026402E-3</v>
      </c>
      <c r="N234" s="98">
        <v>2.6000080837430199E-3</v>
      </c>
      <c r="O234" s="98">
        <v>2.4220607624222102E-3</v>
      </c>
      <c r="P234" s="98">
        <v>2.2276368372753899E-3</v>
      </c>
      <c r="Q234" s="99">
        <v>2.0529848367197802E-3</v>
      </c>
      <c r="R234" s="92">
        <f t="shared" si="27"/>
        <v>275</v>
      </c>
      <c r="S234" s="93" t="str">
        <f t="shared" si="28"/>
        <v>Rheden</v>
      </c>
      <c r="T234" s="100">
        <f t="shared" si="29"/>
        <v>6268610.7581531769</v>
      </c>
      <c r="U234" s="100">
        <f t="shared" si="30"/>
        <v>6028083.5304218298</v>
      </c>
      <c r="V234" s="100">
        <f t="shared" si="31"/>
        <v>5701025.1199572589</v>
      </c>
      <c r="W234" s="100">
        <f t="shared" si="32"/>
        <v>5471360.008074699</v>
      </c>
      <c r="X234" s="100">
        <f t="shared" si="33"/>
        <v>5198580.5203318913</v>
      </c>
      <c r="Y234" s="100">
        <f t="shared" si="34"/>
        <v>4949814.8408783125</v>
      </c>
      <c r="Z234" s="101"/>
    </row>
    <row r="235" spans="2:26" s="42" customFormat="1">
      <c r="B235" s="92">
        <v>340</v>
      </c>
      <c r="C235" s="93" t="s">
        <v>256</v>
      </c>
      <c r="D235" s="94">
        <v>39.261574074074097</v>
      </c>
      <c r="E235" s="95">
        <v>7.7244149533306104E-4</v>
      </c>
      <c r="F235" s="96">
        <v>0.96399999999999997</v>
      </c>
      <c r="G235" s="96">
        <v>0.77800000000000002</v>
      </c>
      <c r="H235" s="96">
        <v>0.749</v>
      </c>
      <c r="I235" s="96">
        <v>0.67900000000000005</v>
      </c>
      <c r="J235" s="96">
        <v>0.59899999999999998</v>
      </c>
      <c r="K235" s="96">
        <v>0.54100000000000004</v>
      </c>
      <c r="L235" s="97">
        <v>7.4463360150107104E-4</v>
      </c>
      <c r="M235" s="98">
        <v>6.0095948336912205E-4</v>
      </c>
      <c r="N235" s="98">
        <v>5.7855868000446296E-4</v>
      </c>
      <c r="O235" s="98">
        <v>5.2448777533114902E-4</v>
      </c>
      <c r="P235" s="98">
        <v>4.6269245570450398E-4</v>
      </c>
      <c r="Q235" s="99">
        <v>4.1789084897518602E-4</v>
      </c>
      <c r="R235" s="92">
        <f t="shared" si="27"/>
        <v>340</v>
      </c>
      <c r="S235" s="93" t="str">
        <f t="shared" si="28"/>
        <v>Rhenen</v>
      </c>
      <c r="T235" s="100">
        <f t="shared" si="29"/>
        <v>1539672.7062419644</v>
      </c>
      <c r="U235" s="100">
        <f t="shared" si="30"/>
        <v>1275320.9490624412</v>
      </c>
      <c r="V235" s="100">
        <f t="shared" si="31"/>
        <v>1268602.8126983172</v>
      </c>
      <c r="W235" s="100">
        <f t="shared" si="32"/>
        <v>1184801.5884626601</v>
      </c>
      <c r="X235" s="100">
        <f t="shared" si="33"/>
        <v>1079773.8423431369</v>
      </c>
      <c r="Y235" s="100">
        <f t="shared" si="34"/>
        <v>1007548.7597997045</v>
      </c>
      <c r="Z235" s="101"/>
    </row>
    <row r="236" spans="2:26" s="42" customFormat="1">
      <c r="B236" s="92">
        <v>1742</v>
      </c>
      <c r="C236" s="93" t="s">
        <v>258</v>
      </c>
      <c r="D236" s="94">
        <v>81.469907407407405</v>
      </c>
      <c r="E236" s="95">
        <v>1.60285822936425E-3</v>
      </c>
      <c r="F236" s="96">
        <v>0.91100000000000003</v>
      </c>
      <c r="G236" s="96">
        <v>0.83</v>
      </c>
      <c r="H236" s="96">
        <v>0.78</v>
      </c>
      <c r="I236" s="96">
        <v>0.73799999999999999</v>
      </c>
      <c r="J236" s="96">
        <v>0.68</v>
      </c>
      <c r="K236" s="96">
        <v>0.63600000000000001</v>
      </c>
      <c r="L236" s="97">
        <v>1.46020384695083E-3</v>
      </c>
      <c r="M236" s="98">
        <v>1.33037233037233E-3</v>
      </c>
      <c r="N236" s="98">
        <v>1.25022941890412E-3</v>
      </c>
      <c r="O236" s="98">
        <v>1.1829093732708201E-3</v>
      </c>
      <c r="P236" s="98">
        <v>1.08994359596769E-3</v>
      </c>
      <c r="Q236" s="99">
        <v>1.01941783387566E-3</v>
      </c>
      <c r="R236" s="92">
        <f t="shared" si="27"/>
        <v>1742</v>
      </c>
      <c r="S236" s="93" t="str">
        <f t="shared" si="28"/>
        <v>Rijssen-Holten</v>
      </c>
      <c r="T236" s="100">
        <f t="shared" si="29"/>
        <v>3019251.3528366177</v>
      </c>
      <c r="U236" s="100">
        <f t="shared" si="30"/>
        <v>2823238.0883067488</v>
      </c>
      <c r="V236" s="100">
        <f t="shared" si="31"/>
        <v>2741371.9855135772</v>
      </c>
      <c r="W236" s="100">
        <f t="shared" si="32"/>
        <v>2672155.5208293572</v>
      </c>
      <c r="X236" s="100">
        <f t="shared" si="33"/>
        <v>2543574.1820414388</v>
      </c>
      <c r="Y236" s="100">
        <f t="shared" si="34"/>
        <v>2457850.361542881</v>
      </c>
      <c r="Z236" s="101"/>
    </row>
    <row r="237" spans="2:26" s="42" customFormat="1">
      <c r="B237" s="92">
        <v>603</v>
      </c>
      <c r="C237" s="93" t="s">
        <v>259</v>
      </c>
      <c r="D237" s="94">
        <v>58.692129629629598</v>
      </c>
      <c r="E237" s="95">
        <v>1.15472284146983E-3</v>
      </c>
      <c r="F237" s="96">
        <v>0.93300000000000005</v>
      </c>
      <c r="G237" s="96">
        <v>0.876</v>
      </c>
      <c r="H237" s="96">
        <v>0.76</v>
      </c>
      <c r="I237" s="96">
        <v>0.71</v>
      </c>
      <c r="J237" s="96">
        <v>0.64300000000000002</v>
      </c>
      <c r="K237" s="96">
        <v>0.58399999999999996</v>
      </c>
      <c r="L237" s="97">
        <v>1.07735641109135E-3</v>
      </c>
      <c r="M237" s="98">
        <v>1.0115372091275699E-3</v>
      </c>
      <c r="N237" s="98">
        <v>8.7758935951706999E-4</v>
      </c>
      <c r="O237" s="98">
        <v>8.1985321744357904E-4</v>
      </c>
      <c r="P237" s="98">
        <v>7.4248678706510004E-4</v>
      </c>
      <c r="Q237" s="99">
        <v>6.7435813941837995E-4</v>
      </c>
      <c r="R237" s="92">
        <f t="shared" si="27"/>
        <v>603</v>
      </c>
      <c r="S237" s="93" t="str">
        <f t="shared" si="28"/>
        <v>Rijswijk</v>
      </c>
      <c r="T237" s="100">
        <f t="shared" si="29"/>
        <v>2227640.893062443</v>
      </c>
      <c r="U237" s="100">
        <f t="shared" si="30"/>
        <v>2146624.9044349948</v>
      </c>
      <c r="V237" s="100">
        <f t="shared" si="31"/>
        <v>1924285.9339157813</v>
      </c>
      <c r="W237" s="100">
        <f t="shared" si="32"/>
        <v>1852022.9450916743</v>
      </c>
      <c r="X237" s="100">
        <f t="shared" si="33"/>
        <v>1732722.8941686188</v>
      </c>
      <c r="Y237" s="100">
        <f t="shared" si="34"/>
        <v>1625899.9418103315</v>
      </c>
      <c r="Z237" s="101"/>
    </row>
    <row r="238" spans="2:26" s="42" customFormat="1">
      <c r="B238" s="92">
        <v>1669</v>
      </c>
      <c r="C238" s="93" t="s">
        <v>260</v>
      </c>
      <c r="D238" s="94">
        <v>78.3680555555555</v>
      </c>
      <c r="E238" s="95">
        <v>1.5418316623135901E-3</v>
      </c>
      <c r="F238" s="96">
        <v>0.90900000000000003</v>
      </c>
      <c r="G238" s="96">
        <v>0.83199999999999996</v>
      </c>
      <c r="H238" s="96">
        <v>0.76900000000000002</v>
      </c>
      <c r="I238" s="96">
        <v>0.72699999999999998</v>
      </c>
      <c r="J238" s="96">
        <v>0.70799999999999996</v>
      </c>
      <c r="K238" s="96">
        <v>0.67</v>
      </c>
      <c r="L238" s="97">
        <v>1.4015249810430501E-3</v>
      </c>
      <c r="M238" s="98">
        <v>1.2828039430449101E-3</v>
      </c>
      <c r="N238" s="98">
        <v>1.18566854831915E-3</v>
      </c>
      <c r="O238" s="98">
        <v>1.1209116185019799E-3</v>
      </c>
      <c r="P238" s="98">
        <v>1.0916168169180201E-3</v>
      </c>
      <c r="Q238" s="99">
        <v>1.03302721375011E-3</v>
      </c>
      <c r="R238" s="92">
        <f t="shared" si="27"/>
        <v>1669</v>
      </c>
      <c r="S238" s="93" t="str">
        <f t="shared" si="28"/>
        <v>Roerdalen</v>
      </c>
      <c r="T238" s="100">
        <f t="shared" si="29"/>
        <v>2897921.5497101992</v>
      </c>
      <c r="U238" s="100">
        <f t="shared" si="30"/>
        <v>2722291.248210853</v>
      </c>
      <c r="V238" s="100">
        <f t="shared" si="31"/>
        <v>2599809.6775836144</v>
      </c>
      <c r="W238" s="100">
        <f t="shared" si="32"/>
        <v>2532104.5190975009</v>
      </c>
      <c r="X238" s="100">
        <f t="shared" si="33"/>
        <v>2547478.9360359162</v>
      </c>
      <c r="Y238" s="100">
        <f t="shared" si="34"/>
        <v>2490663.0298455539</v>
      </c>
      <c r="Z238" s="101"/>
    </row>
    <row r="239" spans="2:26" s="42" customFormat="1">
      <c r="B239" s="92">
        <v>957</v>
      </c>
      <c r="C239" s="93" t="s">
        <v>261</v>
      </c>
      <c r="D239" s="94">
        <v>288.730902777778</v>
      </c>
      <c r="E239" s="95">
        <v>5.6805600781504404E-3</v>
      </c>
      <c r="F239" s="96">
        <v>0.91800000000000004</v>
      </c>
      <c r="G239" s="96">
        <v>0.83</v>
      </c>
      <c r="H239" s="96">
        <v>0.752</v>
      </c>
      <c r="I239" s="96">
        <v>0.68200000000000005</v>
      </c>
      <c r="J239" s="96">
        <v>0.63800000000000001</v>
      </c>
      <c r="K239" s="96">
        <v>0.57899999999999996</v>
      </c>
      <c r="L239" s="97">
        <v>5.2147541517421001E-3</v>
      </c>
      <c r="M239" s="98">
        <v>4.7148648648648603E-3</v>
      </c>
      <c r="N239" s="98">
        <v>4.2717811787691302E-3</v>
      </c>
      <c r="O239" s="98">
        <v>3.8741419732985999E-3</v>
      </c>
      <c r="P239" s="98">
        <v>3.6241973298599801E-3</v>
      </c>
      <c r="Q239" s="99">
        <v>3.2890442852491E-3</v>
      </c>
      <c r="R239" s="92">
        <f t="shared" si="27"/>
        <v>957</v>
      </c>
      <c r="S239" s="93" t="str">
        <f t="shared" si="28"/>
        <v>Roermond</v>
      </c>
      <c r="T239" s="100">
        <f t="shared" si="29"/>
        <v>10782503.799202688</v>
      </c>
      <c r="U239" s="100">
        <f t="shared" si="30"/>
        <v>10005609.530363832</v>
      </c>
      <c r="V239" s="100">
        <f t="shared" si="31"/>
        <v>9366713.8803905733</v>
      </c>
      <c r="W239" s="100">
        <f t="shared" si="32"/>
        <v>8751566.3467961159</v>
      </c>
      <c r="X239" s="100">
        <f t="shared" si="33"/>
        <v>8457698.9056676216</v>
      </c>
      <c r="Y239" s="100">
        <f t="shared" si="34"/>
        <v>7929995.3532263432</v>
      </c>
      <c r="Z239" s="101"/>
    </row>
    <row r="240" spans="2:26" s="42" customFormat="1">
      <c r="B240" s="92">
        <v>1674</v>
      </c>
      <c r="C240" s="93" t="s">
        <v>262</v>
      </c>
      <c r="D240" s="94">
        <v>399.68287037036998</v>
      </c>
      <c r="E240" s="95">
        <v>7.8634553333348494E-3</v>
      </c>
      <c r="F240" s="96">
        <v>0.94199999999999995</v>
      </c>
      <c r="G240" s="96">
        <v>0.88300000000000001</v>
      </c>
      <c r="H240" s="96">
        <v>0.82</v>
      </c>
      <c r="I240" s="96">
        <v>0.77400000000000002</v>
      </c>
      <c r="J240" s="96">
        <v>0.71199999999999997</v>
      </c>
      <c r="K240" s="96">
        <v>0.67</v>
      </c>
      <c r="L240" s="97">
        <v>7.4073749240014296E-3</v>
      </c>
      <c r="M240" s="98">
        <v>6.9434310593346699E-3</v>
      </c>
      <c r="N240" s="98">
        <v>6.44803337333458E-3</v>
      </c>
      <c r="O240" s="98">
        <v>6.0863144280011699E-3</v>
      </c>
      <c r="P240" s="98">
        <v>5.5987801973344103E-3</v>
      </c>
      <c r="Q240" s="99">
        <v>5.2685150733343504E-3</v>
      </c>
      <c r="R240" s="92">
        <f t="shared" si="27"/>
        <v>1674</v>
      </c>
      <c r="S240" s="93" t="str">
        <f t="shared" si="28"/>
        <v>Roosendaal</v>
      </c>
      <c r="T240" s="100">
        <f t="shared" si="29"/>
        <v>15316167.538498789</v>
      </c>
      <c r="U240" s="100">
        <f t="shared" si="30"/>
        <v>14734941.927692872</v>
      </c>
      <c r="V240" s="100">
        <f t="shared" si="31"/>
        <v>14138571.516586298</v>
      </c>
      <c r="W240" s="100">
        <f t="shared" si="32"/>
        <v>13748795.189031988</v>
      </c>
      <c r="X240" s="100">
        <f t="shared" si="33"/>
        <v>13065733.68892644</v>
      </c>
      <c r="Y240" s="100">
        <f t="shared" si="34"/>
        <v>12702565.373570252</v>
      </c>
      <c r="Z240" s="101"/>
    </row>
    <row r="241" spans="2:26" s="42" customFormat="1">
      <c r="B241" s="92">
        <v>599</v>
      </c>
      <c r="C241" s="93" t="s">
        <v>263</v>
      </c>
      <c r="D241" s="94">
        <v>1333.85474537037</v>
      </c>
      <c r="E241" s="95">
        <v>2.6242573772694299E-2</v>
      </c>
      <c r="F241" s="96">
        <v>0.92</v>
      </c>
      <c r="G241" s="96">
        <v>0.85099999999999998</v>
      </c>
      <c r="H241" s="96">
        <v>0.77900000000000003</v>
      </c>
      <c r="I241" s="96">
        <v>0.71099999999999997</v>
      </c>
      <c r="J241" s="96">
        <v>0.65200000000000002</v>
      </c>
      <c r="K241" s="96">
        <v>0.6</v>
      </c>
      <c r="L241" s="97">
        <v>2.4143167870878699E-2</v>
      </c>
      <c r="M241" s="98">
        <v>2.2332430280562799E-2</v>
      </c>
      <c r="N241" s="98">
        <v>2.04429649689289E-2</v>
      </c>
      <c r="O241" s="98">
        <v>1.8658469952385601E-2</v>
      </c>
      <c r="P241" s="98">
        <v>1.7110158099796699E-2</v>
      </c>
      <c r="Q241" s="99">
        <v>1.5745544263616601E-2</v>
      </c>
      <c r="R241" s="92">
        <f t="shared" si="27"/>
        <v>599</v>
      </c>
      <c r="S241" s="93" t="str">
        <f t="shared" si="28"/>
        <v>Rotterdam</v>
      </c>
      <c r="T241" s="100">
        <f t="shared" si="29"/>
        <v>49920627.457685828</v>
      </c>
      <c r="U241" s="100">
        <f t="shared" si="30"/>
        <v>47392572.991122112</v>
      </c>
      <c r="V241" s="100">
        <f t="shared" si="31"/>
        <v>44825190.176519893</v>
      </c>
      <c r="W241" s="100">
        <f t="shared" si="32"/>
        <v>42148903.897544049</v>
      </c>
      <c r="X241" s="100">
        <f t="shared" si="33"/>
        <v>39929549.156762242</v>
      </c>
      <c r="Y241" s="100">
        <f t="shared" si="34"/>
        <v>37963031.815803826</v>
      </c>
      <c r="Z241" s="101"/>
    </row>
    <row r="242" spans="2:26" s="42" customFormat="1">
      <c r="B242" s="92">
        <v>277</v>
      </c>
      <c r="C242" s="93" t="s">
        <v>264</v>
      </c>
      <c r="D242" s="94">
        <v>1.8888888888888899</v>
      </c>
      <c r="E242" s="95">
        <v>3.7162446801000997E-5</v>
      </c>
      <c r="F242" s="96">
        <v>0.97499999999999998</v>
      </c>
      <c r="G242" s="96">
        <v>0.94699999999999995</v>
      </c>
      <c r="H242" s="96">
        <v>0.92100000000000004</v>
      </c>
      <c r="I242" s="96">
        <v>0.89400000000000002</v>
      </c>
      <c r="J242" s="96">
        <v>0.86699999999999999</v>
      </c>
      <c r="K242" s="96">
        <v>0.84299999999999997</v>
      </c>
      <c r="L242" s="97">
        <v>3.6233385630976001E-5</v>
      </c>
      <c r="M242" s="98">
        <v>3.5192837120548002E-5</v>
      </c>
      <c r="N242" s="98">
        <v>3.4226613503721899E-5</v>
      </c>
      <c r="O242" s="98">
        <v>3.3223227440094898E-5</v>
      </c>
      <c r="P242" s="98">
        <v>3.2219841376467898E-5</v>
      </c>
      <c r="Q242" s="99">
        <v>3.1327942653243901E-5</v>
      </c>
      <c r="R242" s="92">
        <f t="shared" si="27"/>
        <v>277</v>
      </c>
      <c r="S242" s="93" t="str">
        <f t="shared" si="28"/>
        <v>Rozendaal</v>
      </c>
      <c r="T242" s="100">
        <f t="shared" si="29"/>
        <v>74919.470190834894</v>
      </c>
      <c r="U242" s="100">
        <f t="shared" si="30"/>
        <v>74684.173690307856</v>
      </c>
      <c r="V242" s="100">
        <f t="shared" si="31"/>
        <v>75048.529493369395</v>
      </c>
      <c r="W242" s="100">
        <f t="shared" si="32"/>
        <v>75050.238530398274</v>
      </c>
      <c r="X242" s="100">
        <f t="shared" si="33"/>
        <v>75190.640119219199</v>
      </c>
      <c r="Y242" s="100">
        <f t="shared" si="34"/>
        <v>75532.713493868403</v>
      </c>
      <c r="Z242" s="101"/>
    </row>
    <row r="243" spans="2:26" s="42" customFormat="1">
      <c r="B243" s="92">
        <v>840</v>
      </c>
      <c r="C243" s="93" t="s">
        <v>265</v>
      </c>
      <c r="D243" s="94">
        <v>171.243055555556</v>
      </c>
      <c r="E243" s="95">
        <v>3.3690763811245702E-3</v>
      </c>
      <c r="F243" s="96">
        <v>0.93100000000000005</v>
      </c>
      <c r="G243" s="96">
        <v>0.879</v>
      </c>
      <c r="H243" s="96">
        <v>0.78400000000000003</v>
      </c>
      <c r="I243" s="96">
        <v>0.72599999999999998</v>
      </c>
      <c r="J243" s="96">
        <v>0.66</v>
      </c>
      <c r="K243" s="96">
        <v>0.6</v>
      </c>
      <c r="L243" s="97">
        <v>3.1366101108269802E-3</v>
      </c>
      <c r="M243" s="98">
        <v>2.9614181390085E-3</v>
      </c>
      <c r="N243" s="98">
        <v>2.6413558828016601E-3</v>
      </c>
      <c r="O243" s="98">
        <v>2.44594945269644E-3</v>
      </c>
      <c r="P243" s="98">
        <v>2.2235904115422201E-3</v>
      </c>
      <c r="Q243" s="99">
        <v>2.0214458286747401E-3</v>
      </c>
      <c r="R243" s="92">
        <f t="shared" si="27"/>
        <v>840</v>
      </c>
      <c r="S243" s="93" t="str">
        <f t="shared" si="28"/>
        <v>Rucphen</v>
      </c>
      <c r="T243" s="100">
        <f t="shared" si="29"/>
        <v>6485542.6454401528</v>
      </c>
      <c r="U243" s="100">
        <f t="shared" si="30"/>
        <v>6284547.7875440791</v>
      </c>
      <c r="V243" s="100">
        <f t="shared" si="31"/>
        <v>5791688.2384922206</v>
      </c>
      <c r="W243" s="100">
        <f t="shared" si="32"/>
        <v>5525323.8171745967</v>
      </c>
      <c r="X243" s="100">
        <f t="shared" si="33"/>
        <v>5189137.4775336077</v>
      </c>
      <c r="Y243" s="100">
        <f t="shared" si="34"/>
        <v>4873773.2416927321</v>
      </c>
      <c r="Z243" s="101"/>
    </row>
    <row r="244" spans="2:26" s="42" customFormat="1">
      <c r="B244" s="92">
        <v>441</v>
      </c>
      <c r="C244" s="93" t="s">
        <v>266</v>
      </c>
      <c r="D244" s="94">
        <v>131.416666666667</v>
      </c>
      <c r="E244" s="95">
        <v>2.5855225855225899E-3</v>
      </c>
      <c r="F244" s="96">
        <v>0.94299999999999995</v>
      </c>
      <c r="G244" s="96">
        <v>0.88300000000000001</v>
      </c>
      <c r="H244" s="96">
        <v>0.84699999999999998</v>
      </c>
      <c r="I244" s="96">
        <v>0.78700000000000003</v>
      </c>
      <c r="J244" s="96">
        <v>0.73299999999999998</v>
      </c>
      <c r="K244" s="96">
        <v>0.69299999999999995</v>
      </c>
      <c r="L244" s="97">
        <v>2.4381477981477999E-3</v>
      </c>
      <c r="M244" s="98">
        <v>2.2830164430164401E-3</v>
      </c>
      <c r="N244" s="98">
        <v>2.1899376299376301E-3</v>
      </c>
      <c r="O244" s="98">
        <v>2.0348062748062699E-3</v>
      </c>
      <c r="P244" s="98">
        <v>1.89518805518805E-3</v>
      </c>
      <c r="Q244" s="99">
        <v>1.7917671517671499E-3</v>
      </c>
      <c r="R244" s="92">
        <f t="shared" si="27"/>
        <v>441</v>
      </c>
      <c r="S244" s="93" t="str">
        <f t="shared" si="28"/>
        <v>Schagen</v>
      </c>
      <c r="T244" s="100">
        <f t="shared" si="29"/>
        <v>5041337.9291838342</v>
      </c>
      <c r="U244" s="100">
        <f t="shared" si="30"/>
        <v>4844883.5194510641</v>
      </c>
      <c r="V244" s="100">
        <f t="shared" si="31"/>
        <v>4801865.6239870666</v>
      </c>
      <c r="W244" s="100">
        <f t="shared" si="32"/>
        <v>4596564.1526765982</v>
      </c>
      <c r="X244" s="100">
        <f t="shared" si="33"/>
        <v>4422753.0902732583</v>
      </c>
      <c r="Y244" s="100">
        <f t="shared" si="34"/>
        <v>4320010.2994359601</v>
      </c>
      <c r="Z244" s="101"/>
    </row>
    <row r="245" spans="2:26" s="42" customFormat="1">
      <c r="B245" s="92">
        <v>279</v>
      </c>
      <c r="C245" s="93" t="s">
        <v>267</v>
      </c>
      <c r="D245" s="94">
        <v>6</v>
      </c>
      <c r="E245" s="95">
        <v>1.18045419250239E-4</v>
      </c>
      <c r="F245" s="96">
        <v>0.97199999999999998</v>
      </c>
      <c r="G245" s="96">
        <v>0.94599999999999995</v>
      </c>
      <c r="H245" s="96">
        <v>0.76800000000000002</v>
      </c>
      <c r="I245" s="96">
        <v>0.66500000000000004</v>
      </c>
      <c r="J245" s="96">
        <v>0.64800000000000002</v>
      </c>
      <c r="K245" s="96">
        <v>0.63</v>
      </c>
      <c r="L245" s="97">
        <v>1.1474014751123201E-4</v>
      </c>
      <c r="M245" s="98">
        <v>1.11670966610726E-4</v>
      </c>
      <c r="N245" s="98">
        <v>9.0658881984183196E-5</v>
      </c>
      <c r="O245" s="98">
        <v>7.8500203801408594E-5</v>
      </c>
      <c r="P245" s="98">
        <v>7.6493431674154593E-5</v>
      </c>
      <c r="Q245" s="99">
        <v>7.4368614127650294E-5</v>
      </c>
      <c r="R245" s="92">
        <f t="shared" si="27"/>
        <v>279</v>
      </c>
      <c r="S245" s="93" t="str">
        <f t="shared" si="28"/>
        <v>Scherpenzeel</v>
      </c>
      <c r="T245" s="100">
        <f t="shared" si="29"/>
        <v>237247.24895182787</v>
      </c>
      <c r="U245" s="100">
        <f t="shared" si="30"/>
        <v>236981.57207253212</v>
      </c>
      <c r="V245" s="100">
        <f t="shared" si="31"/>
        <v>198787.29099757422</v>
      </c>
      <c r="W245" s="100">
        <f t="shared" si="32"/>
        <v>177329.52135982379</v>
      </c>
      <c r="X245" s="100">
        <f t="shared" si="33"/>
        <v>178510.81342368666</v>
      </c>
      <c r="Y245" s="100">
        <f t="shared" si="34"/>
        <v>179305.20640997839</v>
      </c>
      <c r="Z245" s="101"/>
    </row>
    <row r="246" spans="2:26" s="42" customFormat="1">
      <c r="B246" s="92">
        <v>606</v>
      </c>
      <c r="C246" s="93" t="s">
        <v>268</v>
      </c>
      <c r="D246" s="94">
        <v>266.99768518518499</v>
      </c>
      <c r="E246" s="95">
        <v>5.2529756144214E-3</v>
      </c>
      <c r="F246" s="96">
        <v>0.91200000000000003</v>
      </c>
      <c r="G246" s="96">
        <v>0.83399999999999996</v>
      </c>
      <c r="H246" s="96">
        <v>0.77500000000000002</v>
      </c>
      <c r="I246" s="96">
        <v>0.70299999999999996</v>
      </c>
      <c r="J246" s="96">
        <v>0.66900000000000004</v>
      </c>
      <c r="K246" s="96">
        <v>0.59799999999999998</v>
      </c>
      <c r="L246" s="97">
        <v>4.79071376035231E-3</v>
      </c>
      <c r="M246" s="98">
        <v>4.3809816624274496E-3</v>
      </c>
      <c r="N246" s="98">
        <v>4.0710561011765801E-3</v>
      </c>
      <c r="O246" s="98">
        <v>3.6928418569382401E-3</v>
      </c>
      <c r="P246" s="98">
        <v>3.5142406860479199E-3</v>
      </c>
      <c r="Q246" s="99">
        <v>3.1412794174240002E-3</v>
      </c>
      <c r="R246" s="92">
        <f t="shared" si="27"/>
        <v>606</v>
      </c>
      <c r="S246" s="93" t="str">
        <f t="shared" si="28"/>
        <v>Schiedam</v>
      </c>
      <c r="T246" s="100">
        <f t="shared" si="29"/>
        <v>9905719.0077953395</v>
      </c>
      <c r="U246" s="100">
        <f t="shared" si="30"/>
        <v>9297062.1916625556</v>
      </c>
      <c r="V246" s="100">
        <f t="shared" si="31"/>
        <v>8926584.9759015199</v>
      </c>
      <c r="W246" s="100">
        <f t="shared" si="32"/>
        <v>8342015.0169932488</v>
      </c>
      <c r="X246" s="100">
        <f t="shared" si="33"/>
        <v>8201095.8287937492</v>
      </c>
      <c r="Y246" s="100">
        <f t="shared" si="34"/>
        <v>7573729.3337998502</v>
      </c>
      <c r="Z246" s="101"/>
    </row>
    <row r="247" spans="2:26" s="42" customFormat="1">
      <c r="B247" s="92">
        <v>1676</v>
      </c>
      <c r="C247" s="93" t="s">
        <v>270</v>
      </c>
      <c r="D247" s="94">
        <v>115.715277777778</v>
      </c>
      <c r="E247" s="95">
        <v>2.2766097464892599E-3</v>
      </c>
      <c r="F247" s="96">
        <v>0.94799999999999995</v>
      </c>
      <c r="G247" s="96">
        <v>0.89400000000000002</v>
      </c>
      <c r="H247" s="96">
        <v>0.82899999999999996</v>
      </c>
      <c r="I247" s="96">
        <v>0.78400000000000003</v>
      </c>
      <c r="J247" s="96">
        <v>0.71699999999999997</v>
      </c>
      <c r="K247" s="96">
        <v>0.68200000000000005</v>
      </c>
      <c r="L247" s="97">
        <v>2.1582260396718202E-3</v>
      </c>
      <c r="M247" s="98">
        <v>2.0352891133614001E-3</v>
      </c>
      <c r="N247" s="98">
        <v>1.8873094798395999E-3</v>
      </c>
      <c r="O247" s="98">
        <v>1.7848620412475799E-3</v>
      </c>
      <c r="P247" s="98">
        <v>1.6323291882328001E-3</v>
      </c>
      <c r="Q247" s="99">
        <v>1.55264784710568E-3</v>
      </c>
      <c r="R247" s="92">
        <f t="shared" si="27"/>
        <v>1676</v>
      </c>
      <c r="S247" s="93" t="str">
        <f t="shared" si="28"/>
        <v>Schouwen-Duiveland</v>
      </c>
      <c r="T247" s="100">
        <f t="shared" si="29"/>
        <v>4462546.0367149562</v>
      </c>
      <c r="U247" s="100">
        <f t="shared" si="30"/>
        <v>4319171.118020637</v>
      </c>
      <c r="V247" s="100">
        <f t="shared" si="31"/>
        <v>4138294.3464580728</v>
      </c>
      <c r="W247" s="100">
        <f t="shared" si="32"/>
        <v>4031947.8949183575</v>
      </c>
      <c r="X247" s="100">
        <f t="shared" si="33"/>
        <v>3809325.9092874094</v>
      </c>
      <c r="Y247" s="100">
        <f t="shared" si="34"/>
        <v>3743485.6891300338</v>
      </c>
      <c r="Z247" s="101"/>
    </row>
    <row r="248" spans="2:26" s="42" customFormat="1">
      <c r="B248" s="92">
        <v>518</v>
      </c>
      <c r="C248" s="93" t="s">
        <v>271</v>
      </c>
      <c r="D248" s="94">
        <v>1088.3622685185201</v>
      </c>
      <c r="E248" s="95">
        <v>2.1412696713901599E-2</v>
      </c>
      <c r="F248" s="96">
        <v>0.92700000000000005</v>
      </c>
      <c r="G248" s="96">
        <v>0.85799999999999998</v>
      </c>
      <c r="H248" s="96">
        <v>0.78600000000000003</v>
      </c>
      <c r="I248" s="96">
        <v>0.71499999999999997</v>
      </c>
      <c r="J248" s="96">
        <v>0.66100000000000003</v>
      </c>
      <c r="K248" s="96">
        <v>0.60199999999999998</v>
      </c>
      <c r="L248" s="97">
        <v>1.9849569853786799E-2</v>
      </c>
      <c r="M248" s="98">
        <v>1.83720937805276E-2</v>
      </c>
      <c r="N248" s="98">
        <v>1.6830379617126599E-2</v>
      </c>
      <c r="O248" s="98">
        <v>1.53100781504396E-2</v>
      </c>
      <c r="P248" s="98">
        <v>1.4153792527888899E-2</v>
      </c>
      <c r="Q248" s="99">
        <v>1.28904434217688E-2</v>
      </c>
      <c r="R248" s="92">
        <f t="shared" si="27"/>
        <v>518</v>
      </c>
      <c r="S248" s="93" t="str">
        <f t="shared" si="28"/>
        <v>'s-Gravenhage</v>
      </c>
      <c r="T248" s="100">
        <f t="shared" si="29"/>
        <v>41042790.538743742</v>
      </c>
      <c r="U248" s="100">
        <f t="shared" si="30"/>
        <v>38988179.278061643</v>
      </c>
      <c r="V248" s="100">
        <f t="shared" si="31"/>
        <v>36903891.790029891</v>
      </c>
      <c r="W248" s="100">
        <f t="shared" si="32"/>
        <v>34584990.852599978</v>
      </c>
      <c r="X248" s="100">
        <f t="shared" si="33"/>
        <v>33030352.566039059</v>
      </c>
      <c r="Y248" s="100">
        <f t="shared" si="34"/>
        <v>31079288.562364802</v>
      </c>
      <c r="Z248" s="101"/>
    </row>
    <row r="249" spans="2:26" s="42" customFormat="1">
      <c r="B249" s="92">
        <v>796</v>
      </c>
      <c r="C249" s="93" t="s">
        <v>272</v>
      </c>
      <c r="D249" s="94">
        <v>600.97395833333303</v>
      </c>
      <c r="E249" s="95">
        <v>1.18237038116556E-2</v>
      </c>
      <c r="F249" s="96">
        <v>0.92800000000000005</v>
      </c>
      <c r="G249" s="96">
        <v>0.85599999999999998</v>
      </c>
      <c r="H249" s="96">
        <v>0.79800000000000004</v>
      </c>
      <c r="I249" s="96">
        <v>0.745</v>
      </c>
      <c r="J249" s="96">
        <v>0.67400000000000004</v>
      </c>
      <c r="K249" s="96">
        <v>0.621</v>
      </c>
      <c r="L249" s="97">
        <v>1.09723971372164E-2</v>
      </c>
      <c r="M249" s="98">
        <v>1.0121090462777199E-2</v>
      </c>
      <c r="N249" s="98">
        <v>9.4353156417011797E-3</v>
      </c>
      <c r="O249" s="98">
        <v>8.8086593396834306E-3</v>
      </c>
      <c r="P249" s="98">
        <v>7.9691763690558793E-3</v>
      </c>
      <c r="Q249" s="99">
        <v>7.3425200670381397E-3</v>
      </c>
      <c r="R249" s="92">
        <f t="shared" si="27"/>
        <v>796</v>
      </c>
      <c r="S249" s="93" t="str">
        <f t="shared" si="28"/>
        <v>'s-Hertogenbosch</v>
      </c>
      <c r="T249" s="100">
        <f t="shared" si="29"/>
        <v>22687534.32582676</v>
      </c>
      <c r="U249" s="100">
        <f t="shared" si="30"/>
        <v>21478384.23677507</v>
      </c>
      <c r="V249" s="100">
        <f t="shared" si="31"/>
        <v>20688770.86359885</v>
      </c>
      <c r="W249" s="100">
        <f t="shared" si="32"/>
        <v>19898487.760356303</v>
      </c>
      <c r="X249" s="100">
        <f t="shared" si="33"/>
        <v>18597468.107025012</v>
      </c>
      <c r="Y249" s="100">
        <f t="shared" si="34"/>
        <v>17703060.513268154</v>
      </c>
    </row>
    <row r="250" spans="2:26" s="42" customFormat="1">
      <c r="B250" s="92">
        <v>965</v>
      </c>
      <c r="C250" s="93" t="s">
        <v>273</v>
      </c>
      <c r="D250" s="94">
        <v>61.356481481481502</v>
      </c>
      <c r="E250" s="95">
        <v>1.2071419300335E-3</v>
      </c>
      <c r="F250" s="96">
        <v>0.91800000000000004</v>
      </c>
      <c r="G250" s="96">
        <v>0.85599999999999998</v>
      </c>
      <c r="H250" s="96">
        <v>0.72899999999999998</v>
      </c>
      <c r="I250" s="96">
        <v>0.624</v>
      </c>
      <c r="J250" s="96">
        <v>0.54600000000000004</v>
      </c>
      <c r="K250" s="96">
        <v>0.47899999999999998</v>
      </c>
      <c r="L250" s="97">
        <v>1.10815629177075E-3</v>
      </c>
      <c r="M250" s="98">
        <v>1.0333134921086699E-3</v>
      </c>
      <c r="N250" s="98">
        <v>8.8000646699441896E-4</v>
      </c>
      <c r="O250" s="98">
        <v>7.5325656434090203E-4</v>
      </c>
      <c r="P250" s="98">
        <v>6.5909949379828895E-4</v>
      </c>
      <c r="Q250" s="99">
        <v>5.7822098448604504E-4</v>
      </c>
      <c r="R250" s="92">
        <f t="shared" si="27"/>
        <v>965</v>
      </c>
      <c r="S250" s="93" t="str">
        <f t="shared" si="28"/>
        <v>Simpelveld</v>
      </c>
      <c r="T250" s="100">
        <f t="shared" si="29"/>
        <v>2291325.5502441581</v>
      </c>
      <c r="U250" s="100">
        <f t="shared" si="30"/>
        <v>2192837.2542639947</v>
      </c>
      <c r="V250" s="100">
        <f t="shared" si="31"/>
        <v>1929585.9137628304</v>
      </c>
      <c r="W250" s="100">
        <f t="shared" si="32"/>
        <v>1701583.1749129884</v>
      </c>
      <c r="X250" s="100">
        <f t="shared" si="33"/>
        <v>1538124.0479086274</v>
      </c>
      <c r="Y250" s="100">
        <f t="shared" si="34"/>
        <v>1394110.0582551218</v>
      </c>
      <c r="Z250" s="101"/>
    </row>
    <row r="251" spans="2:26" s="42" customFormat="1">
      <c r="B251" s="92">
        <v>845</v>
      </c>
      <c r="C251" s="93" t="s">
        <v>274</v>
      </c>
      <c r="D251" s="94">
        <v>114.684027777778</v>
      </c>
      <c r="E251" s="95">
        <v>2.2563206900556299E-3</v>
      </c>
      <c r="F251" s="96">
        <v>0.93300000000000005</v>
      </c>
      <c r="G251" s="96">
        <v>0.85299999999999998</v>
      </c>
      <c r="H251" s="96">
        <v>0.81200000000000006</v>
      </c>
      <c r="I251" s="96">
        <v>0.748</v>
      </c>
      <c r="J251" s="96">
        <v>0.70899999999999996</v>
      </c>
      <c r="K251" s="96">
        <v>0.67300000000000004</v>
      </c>
      <c r="L251" s="97">
        <v>2.1051472038218998E-3</v>
      </c>
      <c r="M251" s="98">
        <v>1.92464154861745E-3</v>
      </c>
      <c r="N251" s="98">
        <v>1.8321324003251699E-3</v>
      </c>
      <c r="O251" s="98">
        <v>1.68772787616161E-3</v>
      </c>
      <c r="P251" s="98">
        <v>1.5997313692494399E-3</v>
      </c>
      <c r="Q251" s="99">
        <v>1.5185038244074399E-3</v>
      </c>
      <c r="R251" s="92">
        <f t="shared" si="27"/>
        <v>845</v>
      </c>
      <c r="S251" s="93" t="str">
        <f t="shared" si="28"/>
        <v>Sint-Michielsgestel</v>
      </c>
      <c r="T251" s="100">
        <f t="shared" si="29"/>
        <v>4352795.3691752739</v>
      </c>
      <c r="U251" s="100">
        <f t="shared" si="30"/>
        <v>4084361.3493327387</v>
      </c>
      <c r="V251" s="100">
        <f t="shared" si="31"/>
        <v>4017307.8317143228</v>
      </c>
      <c r="W251" s="100">
        <f t="shared" si="32"/>
        <v>3812524.8339801123</v>
      </c>
      <c r="X251" s="100">
        <f t="shared" si="33"/>
        <v>3733253.1922553685</v>
      </c>
      <c r="Y251" s="100">
        <f t="shared" si="34"/>
        <v>3661163.3128239964</v>
      </c>
      <c r="Z251" s="101"/>
    </row>
    <row r="252" spans="2:26" s="42" customFormat="1">
      <c r="B252" s="92">
        <v>1883</v>
      </c>
      <c r="C252" s="93" t="s">
        <v>275</v>
      </c>
      <c r="D252" s="94">
        <v>372.98611111111097</v>
      </c>
      <c r="E252" s="95">
        <v>7.3382169767711898E-3</v>
      </c>
      <c r="F252" s="96">
        <v>0.92400000000000004</v>
      </c>
      <c r="G252" s="96">
        <v>0.83299999999999996</v>
      </c>
      <c r="H252" s="96">
        <v>0.77400000000000002</v>
      </c>
      <c r="I252" s="96">
        <v>0.70599999999999996</v>
      </c>
      <c r="J252" s="96">
        <v>0.64300000000000002</v>
      </c>
      <c r="K252" s="96">
        <v>0.59299999999999997</v>
      </c>
      <c r="L252" s="97">
        <v>6.7805124865365799E-3</v>
      </c>
      <c r="M252" s="98">
        <v>6.1127347416503998E-3</v>
      </c>
      <c r="N252" s="98">
        <v>5.6797799400208999E-3</v>
      </c>
      <c r="O252" s="98">
        <v>5.1807811856004601E-3</v>
      </c>
      <c r="P252" s="98">
        <v>4.7184735160638799E-3</v>
      </c>
      <c r="Q252" s="99">
        <v>4.3515626672253199E-3</v>
      </c>
      <c r="R252" s="92">
        <f t="shared" si="27"/>
        <v>1883</v>
      </c>
      <c r="S252" s="93" t="str">
        <f t="shared" si="28"/>
        <v>Sittard-Geleen</v>
      </c>
      <c r="T252" s="100">
        <f t="shared" si="29"/>
        <v>14020009.28887466</v>
      </c>
      <c r="U252" s="100">
        <f t="shared" si="30"/>
        <v>12972086.950660966</v>
      </c>
      <c r="V252" s="100">
        <f t="shared" si="31"/>
        <v>12454025.937978167</v>
      </c>
      <c r="W252" s="100">
        <f t="shared" si="32"/>
        <v>11703223.729669157</v>
      </c>
      <c r="X252" s="100">
        <f t="shared" si="33"/>
        <v>11011383.94546992</v>
      </c>
      <c r="Y252" s="100">
        <f t="shared" si="34"/>
        <v>10491762.572225906</v>
      </c>
      <c r="Z252" s="101"/>
    </row>
    <row r="253" spans="2:26" s="42" customFormat="1">
      <c r="B253" s="92">
        <v>610</v>
      </c>
      <c r="C253" s="93" t="s">
        <v>276</v>
      </c>
      <c r="D253" s="94">
        <v>66.0104166666667</v>
      </c>
      <c r="E253" s="95">
        <v>1.2987045517166001E-3</v>
      </c>
      <c r="F253" s="96">
        <v>0.93400000000000005</v>
      </c>
      <c r="G253" s="96">
        <v>0.86699999999999999</v>
      </c>
      <c r="H253" s="96">
        <v>0.82199999999999995</v>
      </c>
      <c r="I253" s="96">
        <v>0.76400000000000001</v>
      </c>
      <c r="J253" s="96">
        <v>0.69199999999999995</v>
      </c>
      <c r="K253" s="96">
        <v>0.64100000000000001</v>
      </c>
      <c r="L253" s="97">
        <v>1.2129900513033001E-3</v>
      </c>
      <c r="M253" s="98">
        <v>1.1259768463382899E-3</v>
      </c>
      <c r="N253" s="98">
        <v>1.0675351415110499E-3</v>
      </c>
      <c r="O253" s="98">
        <v>9.9221027751148199E-4</v>
      </c>
      <c r="P253" s="98">
        <v>8.9870354978788703E-4</v>
      </c>
      <c r="Q253" s="99">
        <v>8.3246961765034099E-4</v>
      </c>
      <c r="R253" s="92">
        <f t="shared" si="27"/>
        <v>610</v>
      </c>
      <c r="S253" s="93" t="str">
        <f t="shared" si="28"/>
        <v>Sliedrecht</v>
      </c>
      <c r="T253" s="100">
        <f t="shared" si="29"/>
        <v>2508089.4431434609</v>
      </c>
      <c r="U253" s="100">
        <f t="shared" si="30"/>
        <v>2389481.9867789191</v>
      </c>
      <c r="V253" s="100">
        <f t="shared" si="31"/>
        <v>2340779.1292056446</v>
      </c>
      <c r="W253" s="100">
        <f t="shared" si="32"/>
        <v>2241372.1885936284</v>
      </c>
      <c r="X253" s="100">
        <f t="shared" si="33"/>
        <v>2097282.0566186667</v>
      </c>
      <c r="Y253" s="100">
        <f t="shared" si="34"/>
        <v>2007111.9836470496</v>
      </c>
      <c r="Z253" s="101"/>
    </row>
    <row r="254" spans="2:26" s="42" customFormat="1">
      <c r="B254" s="92">
        <v>1714</v>
      </c>
      <c r="C254" s="93" t="s">
        <v>277</v>
      </c>
      <c r="D254" s="94">
        <v>54.2708333333333</v>
      </c>
      <c r="E254" s="95">
        <v>1.06773721231553E-3</v>
      </c>
      <c r="F254" s="96">
        <v>0.91600000000000004</v>
      </c>
      <c r="G254" s="96">
        <v>0.85</v>
      </c>
      <c r="H254" s="96">
        <v>0.81499999999999995</v>
      </c>
      <c r="I254" s="96">
        <v>0.79300000000000004</v>
      </c>
      <c r="J254" s="96">
        <v>0.77200000000000002</v>
      </c>
      <c r="K254" s="96">
        <v>0.70399999999999996</v>
      </c>
      <c r="L254" s="97">
        <v>9.780472864810211E-4</v>
      </c>
      <c r="M254" s="98">
        <v>9.0757663046819696E-4</v>
      </c>
      <c r="N254" s="98">
        <v>8.7020582803715304E-4</v>
      </c>
      <c r="O254" s="98">
        <v>8.4671560936621195E-4</v>
      </c>
      <c r="P254" s="98">
        <v>8.2429312790758603E-4</v>
      </c>
      <c r="Q254" s="99">
        <v>7.5168699747013004E-4</v>
      </c>
      <c r="R254" s="92">
        <f t="shared" si="27"/>
        <v>1714</v>
      </c>
      <c r="S254" s="93" t="str">
        <f t="shared" si="28"/>
        <v>Sluis</v>
      </c>
      <c r="T254" s="100">
        <f t="shared" si="29"/>
        <v>2022300.2418548225</v>
      </c>
      <c r="U254" s="100">
        <f t="shared" si="30"/>
        <v>1926005.8651985067</v>
      </c>
      <c r="V254" s="100">
        <f t="shared" si="31"/>
        <v>1908096.1002363404</v>
      </c>
      <c r="W254" s="100">
        <f t="shared" si="32"/>
        <v>1912704.2538214109</v>
      </c>
      <c r="X254" s="100">
        <f t="shared" si="33"/>
        <v>1923632.3111916974</v>
      </c>
      <c r="Y254" s="100">
        <f t="shared" si="34"/>
        <v>1812342.3949481233</v>
      </c>
      <c r="Z254" s="101"/>
    </row>
    <row r="255" spans="2:26" s="42" customFormat="1">
      <c r="B255" s="92">
        <v>90</v>
      </c>
      <c r="C255" s="93" t="s">
        <v>278</v>
      </c>
      <c r="D255" s="94">
        <v>313.48148148148198</v>
      </c>
      <c r="E255" s="95">
        <v>6.1675088181112302E-3</v>
      </c>
      <c r="F255" s="96">
        <v>0.93899999999999995</v>
      </c>
      <c r="G255" s="96">
        <v>0.89300000000000002</v>
      </c>
      <c r="H255" s="96">
        <v>0.82599999999999996</v>
      </c>
      <c r="I255" s="96">
        <v>0.77800000000000002</v>
      </c>
      <c r="J255" s="96">
        <v>0.72799999999999998</v>
      </c>
      <c r="K255" s="96">
        <v>0.68899999999999995</v>
      </c>
      <c r="L255" s="97">
        <v>5.7912907802064404E-3</v>
      </c>
      <c r="M255" s="98">
        <v>5.5075853745733304E-3</v>
      </c>
      <c r="N255" s="98">
        <v>5.0943622837598696E-3</v>
      </c>
      <c r="O255" s="98">
        <v>4.7983218604905403E-3</v>
      </c>
      <c r="P255" s="98">
        <v>4.4899464195849699E-3</v>
      </c>
      <c r="Q255" s="99">
        <v>4.2494135756786398E-3</v>
      </c>
      <c r="R255" s="92">
        <f t="shared" si="27"/>
        <v>90</v>
      </c>
      <c r="S255" s="93" t="str">
        <f t="shared" si="28"/>
        <v>Smallingerland</v>
      </c>
      <c r="T255" s="100">
        <f t="shared" si="29"/>
        <v>11974603.792012416</v>
      </c>
      <c r="U255" s="100">
        <f t="shared" si="30"/>
        <v>11687874.476271521</v>
      </c>
      <c r="V255" s="100">
        <f t="shared" si="31"/>
        <v>11170383.481295519</v>
      </c>
      <c r="W255" s="100">
        <f t="shared" si="32"/>
        <v>10839259.997384856</v>
      </c>
      <c r="X255" s="100">
        <f t="shared" si="33"/>
        <v>10478075.960863089</v>
      </c>
      <c r="Y255" s="100">
        <f t="shared" si="34"/>
        <v>10245477.709193083</v>
      </c>
      <c r="Z255" s="101"/>
    </row>
    <row r="256" spans="2:26" s="42" customFormat="1">
      <c r="B256" s="92">
        <v>342</v>
      </c>
      <c r="C256" s="93" t="s">
        <v>279</v>
      </c>
      <c r="D256" s="94">
        <v>78.875</v>
      </c>
      <c r="E256" s="95">
        <v>1.55180540722709E-3</v>
      </c>
      <c r="F256" s="96">
        <v>0.95599999999999996</v>
      </c>
      <c r="G256" s="96">
        <v>0.90900000000000003</v>
      </c>
      <c r="H256" s="96">
        <v>0.83599999999999997</v>
      </c>
      <c r="I256" s="96">
        <v>0.75600000000000001</v>
      </c>
      <c r="J256" s="96">
        <v>0.68600000000000005</v>
      </c>
      <c r="K256" s="96">
        <v>0.65700000000000003</v>
      </c>
      <c r="L256" s="97">
        <v>1.4835259693091001E-3</v>
      </c>
      <c r="M256" s="98">
        <v>1.4105911151694301E-3</v>
      </c>
      <c r="N256" s="98">
        <v>1.2973093204418501E-3</v>
      </c>
      <c r="O256" s="98">
        <v>1.1731648878636799E-3</v>
      </c>
      <c r="P256" s="98">
        <v>1.06453850935779E-3</v>
      </c>
      <c r="Q256" s="99">
        <v>1.0195361525481999E-3</v>
      </c>
      <c r="R256" s="92">
        <f t="shared" si="27"/>
        <v>342</v>
      </c>
      <c r="S256" s="93" t="str">
        <f t="shared" si="28"/>
        <v>Soest</v>
      </c>
      <c r="T256" s="100">
        <f t="shared" si="29"/>
        <v>3067474.3113148245</v>
      </c>
      <c r="U256" s="100">
        <f t="shared" si="30"/>
        <v>2993473.6858657203</v>
      </c>
      <c r="V256" s="100">
        <f t="shared" si="31"/>
        <v>2844603.8573642662</v>
      </c>
      <c r="W256" s="100">
        <f t="shared" si="32"/>
        <v>2650143.0310590449</v>
      </c>
      <c r="X256" s="100">
        <f t="shared" si="33"/>
        <v>2484286.9651317443</v>
      </c>
      <c r="Y256" s="100">
        <f t="shared" si="34"/>
        <v>2458135.6318044122</v>
      </c>
      <c r="Z256" s="101"/>
    </row>
    <row r="257" spans="2:26" s="42" customFormat="1">
      <c r="B257" s="92">
        <v>847</v>
      </c>
      <c r="C257" s="93" t="s">
        <v>280</v>
      </c>
      <c r="D257" s="94">
        <v>44.674768518518498</v>
      </c>
      <c r="E257" s="95">
        <v>8.7894196327931303E-4</v>
      </c>
      <c r="F257" s="96">
        <v>0.95</v>
      </c>
      <c r="G257" s="96">
        <v>0.92600000000000005</v>
      </c>
      <c r="H257" s="96">
        <v>0.90200000000000002</v>
      </c>
      <c r="I257" s="96">
        <v>0.83199999999999996</v>
      </c>
      <c r="J257" s="96">
        <v>0.73399999999999999</v>
      </c>
      <c r="K257" s="96">
        <v>0.71199999999999997</v>
      </c>
      <c r="L257" s="97">
        <v>8.3499486511534702E-4</v>
      </c>
      <c r="M257" s="98">
        <v>8.1390025799664401E-4</v>
      </c>
      <c r="N257" s="98">
        <v>7.9280565087794003E-4</v>
      </c>
      <c r="O257" s="98">
        <v>7.3127971344838798E-4</v>
      </c>
      <c r="P257" s="98">
        <v>6.4514340104701595E-4</v>
      </c>
      <c r="Q257" s="99">
        <v>6.2580667785487099E-4</v>
      </c>
      <c r="R257" s="92">
        <f t="shared" si="27"/>
        <v>847</v>
      </c>
      <c r="S257" s="93" t="str">
        <f t="shared" si="28"/>
        <v>Someren</v>
      </c>
      <c r="T257" s="100">
        <f t="shared" si="29"/>
        <v>1726511.9396689504</v>
      </c>
      <c r="U257" s="100">
        <f t="shared" si="30"/>
        <v>1727211.3648182403</v>
      </c>
      <c r="V257" s="100">
        <f t="shared" si="31"/>
        <v>1738381.1070281002</v>
      </c>
      <c r="W257" s="100">
        <f t="shared" si="32"/>
        <v>1651938.1515748987</v>
      </c>
      <c r="X257" s="100">
        <f t="shared" si="33"/>
        <v>1505555.0623797965</v>
      </c>
      <c r="Y257" s="100">
        <f t="shared" si="34"/>
        <v>1508840.7503857277</v>
      </c>
      <c r="Z257" s="101"/>
    </row>
    <row r="258" spans="2:26" s="42" customFormat="1">
      <c r="B258" s="92">
        <v>848</v>
      </c>
      <c r="C258" s="93" t="s">
        <v>281</v>
      </c>
      <c r="D258" s="94">
        <v>18.435185185185201</v>
      </c>
      <c r="E258" s="95">
        <v>3.6269819402349503E-4</v>
      </c>
      <c r="F258" s="96">
        <v>0.91600000000000004</v>
      </c>
      <c r="G258" s="96">
        <v>0.84199999999999997</v>
      </c>
      <c r="H258" s="96">
        <v>0.72899999999999998</v>
      </c>
      <c r="I258" s="96">
        <v>0.71099999999999997</v>
      </c>
      <c r="J258" s="96">
        <v>0.69399999999999995</v>
      </c>
      <c r="K258" s="96">
        <v>0.67600000000000005</v>
      </c>
      <c r="L258" s="97">
        <v>3.3223154572552201E-4</v>
      </c>
      <c r="M258" s="98">
        <v>3.0539187936778298E-4</v>
      </c>
      <c r="N258" s="98">
        <v>2.64406983443128E-4</v>
      </c>
      <c r="O258" s="98">
        <v>2.5787841595070499E-4</v>
      </c>
      <c r="P258" s="98">
        <v>2.5171254665230601E-4</v>
      </c>
      <c r="Q258" s="99">
        <v>2.45183979159883E-4</v>
      </c>
      <c r="R258" s="92">
        <f t="shared" si="27"/>
        <v>848</v>
      </c>
      <c r="S258" s="93" t="str">
        <f t="shared" si="28"/>
        <v>Son en Breugel</v>
      </c>
      <c r="T258" s="100">
        <f t="shared" si="29"/>
        <v>686952.404612149</v>
      </c>
      <c r="U258" s="100">
        <f t="shared" si="30"/>
        <v>648084.72485999728</v>
      </c>
      <c r="V258" s="100">
        <f t="shared" si="31"/>
        <v>579763.91070728051</v>
      </c>
      <c r="W258" s="100">
        <f t="shared" si="32"/>
        <v>582539.32926410448</v>
      </c>
      <c r="X258" s="100">
        <f t="shared" si="33"/>
        <v>587415.29133190669</v>
      </c>
      <c r="Y258" s="100">
        <f t="shared" si="34"/>
        <v>591146.74257910205</v>
      </c>
      <c r="Z258" s="101"/>
    </row>
    <row r="259" spans="2:26" s="42" customFormat="1">
      <c r="B259" s="92">
        <v>37</v>
      </c>
      <c r="C259" s="93" t="s">
        <v>282</v>
      </c>
      <c r="D259" s="94">
        <v>499.71990740740802</v>
      </c>
      <c r="E259" s="95">
        <v>9.8316076629329802E-3</v>
      </c>
      <c r="F259" s="96">
        <v>0.93700000000000006</v>
      </c>
      <c r="G259" s="96">
        <v>0.86599999999999999</v>
      </c>
      <c r="H259" s="96">
        <v>0.80200000000000005</v>
      </c>
      <c r="I259" s="96">
        <v>0.747</v>
      </c>
      <c r="J259" s="96">
        <v>0.69299999999999995</v>
      </c>
      <c r="K259" s="96">
        <v>0.63700000000000001</v>
      </c>
      <c r="L259" s="97">
        <v>9.2122163801681995E-3</v>
      </c>
      <c r="M259" s="98">
        <v>8.5141722360999594E-3</v>
      </c>
      <c r="N259" s="98">
        <v>7.88494934567225E-3</v>
      </c>
      <c r="O259" s="98">
        <v>7.3442109242109303E-3</v>
      </c>
      <c r="P259" s="98">
        <v>6.8133041104125498E-3</v>
      </c>
      <c r="Q259" s="99">
        <v>6.2627340812883101E-3</v>
      </c>
      <c r="R259" s="92">
        <f t="shared" si="27"/>
        <v>37</v>
      </c>
      <c r="S259" s="93" t="str">
        <f t="shared" si="28"/>
        <v>Stadskanaal</v>
      </c>
      <c r="T259" s="100">
        <f t="shared" si="29"/>
        <v>19048023.210271049</v>
      </c>
      <c r="U259" s="100">
        <f t="shared" si="30"/>
        <v>18068276.676074497</v>
      </c>
      <c r="V259" s="100">
        <f t="shared" si="31"/>
        <v>17289290.202726558</v>
      </c>
      <c r="W259" s="100">
        <f t="shared" si="32"/>
        <v>16590344.29070545</v>
      </c>
      <c r="X259" s="100">
        <f t="shared" si="33"/>
        <v>15900037.849441065</v>
      </c>
      <c r="Y259" s="100">
        <f t="shared" si="34"/>
        <v>15099660.526263548</v>
      </c>
      <c r="Z259" s="101"/>
    </row>
    <row r="260" spans="2:26" s="42" customFormat="1">
      <c r="B260" s="92">
        <v>180</v>
      </c>
      <c r="C260" s="93" t="s">
        <v>283</v>
      </c>
      <c r="D260" s="94">
        <v>30.456018518518501</v>
      </c>
      <c r="E260" s="95">
        <v>5.99198912451925E-4</v>
      </c>
      <c r="F260" s="96">
        <v>0.92200000000000004</v>
      </c>
      <c r="G260" s="96">
        <v>0.83699999999999997</v>
      </c>
      <c r="H260" s="96">
        <v>0.81599999999999995</v>
      </c>
      <c r="I260" s="96">
        <v>0.76600000000000001</v>
      </c>
      <c r="J260" s="96">
        <v>0.67500000000000004</v>
      </c>
      <c r="K260" s="96">
        <v>0.65700000000000003</v>
      </c>
      <c r="L260" s="97">
        <v>5.5246139728067404E-4</v>
      </c>
      <c r="M260" s="98">
        <v>5.0152948972226102E-4</v>
      </c>
      <c r="N260" s="98">
        <v>4.8894631256076999E-4</v>
      </c>
      <c r="O260" s="98">
        <v>4.58986366938174E-4</v>
      </c>
      <c r="P260" s="98">
        <v>4.0445926590504898E-4</v>
      </c>
      <c r="Q260" s="99">
        <v>3.9367368548091398E-4</v>
      </c>
      <c r="R260" s="92">
        <f t="shared" si="27"/>
        <v>180</v>
      </c>
      <c r="S260" s="93" t="str">
        <f t="shared" si="28"/>
        <v>Staphorst</v>
      </c>
      <c r="T260" s="100">
        <f t="shared" si="29"/>
        <v>1142319.8374753022</v>
      </c>
      <c r="U260" s="100">
        <f t="shared" si="30"/>
        <v>1064316.4514678824</v>
      </c>
      <c r="V260" s="100">
        <f t="shared" si="31"/>
        <v>1072110.2090600017</v>
      </c>
      <c r="W260" s="100">
        <f t="shared" si="32"/>
        <v>1036835.9420535718</v>
      </c>
      <c r="X260" s="100">
        <f t="shared" si="33"/>
        <v>943876.49989368091</v>
      </c>
      <c r="Y260" s="100">
        <f t="shared" si="34"/>
        <v>949160.37176881637</v>
      </c>
      <c r="Z260" s="101"/>
    </row>
    <row r="261" spans="2:26" s="42" customFormat="1">
      <c r="B261" s="92">
        <v>532</v>
      </c>
      <c r="C261" s="93" t="s">
        <v>284</v>
      </c>
      <c r="D261" s="94">
        <v>53.09375</v>
      </c>
      <c r="E261" s="95">
        <v>1.04457899638623E-3</v>
      </c>
      <c r="F261" s="96">
        <v>0.97499999999999998</v>
      </c>
      <c r="G261" s="96">
        <v>0.91700000000000004</v>
      </c>
      <c r="H261" s="96">
        <v>0.86499999999999999</v>
      </c>
      <c r="I261" s="96">
        <v>0.76600000000000001</v>
      </c>
      <c r="J261" s="96">
        <v>0.72899999999999998</v>
      </c>
      <c r="K261" s="96">
        <v>0.69799999999999995</v>
      </c>
      <c r="L261" s="97">
        <v>1.01846452147657E-3</v>
      </c>
      <c r="M261" s="98">
        <v>9.5787893968616905E-4</v>
      </c>
      <c r="N261" s="98">
        <v>9.03560831874085E-4</v>
      </c>
      <c r="O261" s="98">
        <v>8.0014751123184903E-4</v>
      </c>
      <c r="P261" s="98">
        <v>7.6149808836555803E-4</v>
      </c>
      <c r="Q261" s="99">
        <v>7.29116139477585E-4</v>
      </c>
      <c r="R261" s="92">
        <f t="shared" si="27"/>
        <v>532</v>
      </c>
      <c r="S261" s="93" t="str">
        <f t="shared" si="28"/>
        <v>Stede Broec</v>
      </c>
      <c r="T261" s="100">
        <f t="shared" si="29"/>
        <v>2105870.6225883393</v>
      </c>
      <c r="U261" s="100">
        <f t="shared" si="30"/>
        <v>2032754.4738938008</v>
      </c>
      <c r="V261" s="100">
        <f t="shared" si="31"/>
        <v>1981233.455439046</v>
      </c>
      <c r="W261" s="100">
        <f t="shared" si="32"/>
        <v>1807508.3670222519</v>
      </c>
      <c r="X261" s="100">
        <f t="shared" si="33"/>
        <v>1777089.0937900981</v>
      </c>
      <c r="Y261" s="100">
        <f t="shared" si="34"/>
        <v>1757923.3043320607</v>
      </c>
      <c r="Z261" s="101"/>
    </row>
    <row r="262" spans="2:26" s="42" customFormat="1">
      <c r="B262" s="92">
        <v>851</v>
      </c>
      <c r="C262" s="93" t="s">
        <v>285</v>
      </c>
      <c r="D262" s="94">
        <v>76.296296296296305</v>
      </c>
      <c r="E262" s="95">
        <v>1.50107138058945E-3</v>
      </c>
      <c r="F262" s="96">
        <v>0.92300000000000004</v>
      </c>
      <c r="G262" s="96">
        <v>0.878</v>
      </c>
      <c r="H262" s="96">
        <v>0.82</v>
      </c>
      <c r="I262" s="96">
        <v>0.75600000000000001</v>
      </c>
      <c r="J262" s="96">
        <v>0.72599999999999998</v>
      </c>
      <c r="K262" s="96">
        <v>0.68400000000000005</v>
      </c>
      <c r="L262" s="97">
        <v>1.3854888842840701E-3</v>
      </c>
      <c r="M262" s="98">
        <v>1.31794067215754E-3</v>
      </c>
      <c r="N262" s="98">
        <v>1.23087853208335E-3</v>
      </c>
      <c r="O262" s="98">
        <v>1.13480996372563E-3</v>
      </c>
      <c r="P262" s="98">
        <v>1.0897778223079399E-3</v>
      </c>
      <c r="Q262" s="99">
        <v>1.02673282432319E-3</v>
      </c>
      <c r="R262" s="92">
        <f t="shared" si="27"/>
        <v>851</v>
      </c>
      <c r="S262" s="93" t="str">
        <f t="shared" si="28"/>
        <v>Steenbergen</v>
      </c>
      <c r="T262" s="100">
        <f t="shared" si="29"/>
        <v>2864763.8457807973</v>
      </c>
      <c r="U262" s="100">
        <f t="shared" si="30"/>
        <v>2796856.3527793838</v>
      </c>
      <c r="V262" s="100">
        <f t="shared" si="31"/>
        <v>2698941.3897979516</v>
      </c>
      <c r="W262" s="100">
        <f t="shared" si="32"/>
        <v>2563500.4491314967</v>
      </c>
      <c r="X262" s="100">
        <f t="shared" si="33"/>
        <v>2543187.3201867859</v>
      </c>
      <c r="Y262" s="100">
        <f t="shared" si="34"/>
        <v>2475487.0472263074</v>
      </c>
      <c r="Z262" s="101"/>
    </row>
    <row r="263" spans="2:26" s="42" customFormat="1">
      <c r="B263" s="92">
        <v>1708</v>
      </c>
      <c r="C263" s="93" t="s">
        <v>286</v>
      </c>
      <c r="D263" s="94">
        <v>186.430555555556</v>
      </c>
      <c r="E263" s="95">
        <v>3.6678788486017399E-3</v>
      </c>
      <c r="F263" s="96">
        <v>0.91200000000000003</v>
      </c>
      <c r="G263" s="96">
        <v>0.85299999999999998</v>
      </c>
      <c r="H263" s="96">
        <v>0.78</v>
      </c>
      <c r="I263" s="96">
        <v>0.74</v>
      </c>
      <c r="J263" s="96">
        <v>0.71</v>
      </c>
      <c r="K263" s="96">
        <v>0.63800000000000001</v>
      </c>
      <c r="L263" s="97">
        <v>3.34510550992479E-3</v>
      </c>
      <c r="M263" s="98">
        <v>3.1287006578572798E-3</v>
      </c>
      <c r="N263" s="98">
        <v>2.8609455019093601E-3</v>
      </c>
      <c r="O263" s="98">
        <v>2.71423034796529E-3</v>
      </c>
      <c r="P263" s="98">
        <v>2.60419398250723E-3</v>
      </c>
      <c r="Q263" s="99">
        <v>2.3401067054079098E-3</v>
      </c>
      <c r="R263" s="92">
        <f t="shared" si="27"/>
        <v>1708</v>
      </c>
      <c r="S263" s="93" t="str">
        <f t="shared" si="28"/>
        <v>Steenwijkerland</v>
      </c>
      <c r="T263" s="100">
        <f t="shared" si="29"/>
        <v>6916646.8485284969</v>
      </c>
      <c r="U263" s="100">
        <f t="shared" si="30"/>
        <v>6639544.9322829433</v>
      </c>
      <c r="V263" s="100">
        <f t="shared" si="31"/>
        <v>6273181.3317031488</v>
      </c>
      <c r="W263" s="100">
        <f t="shared" si="32"/>
        <v>6131362.0240098834</v>
      </c>
      <c r="X263" s="100">
        <f t="shared" si="33"/>
        <v>6077342.537209074</v>
      </c>
      <c r="Y263" s="100">
        <f t="shared" si="34"/>
        <v>5642075.2323598126</v>
      </c>
      <c r="Z263" s="101"/>
    </row>
    <row r="264" spans="2:26" s="42" customFormat="1">
      <c r="B264" s="92">
        <v>971</v>
      </c>
      <c r="C264" s="93" t="s">
        <v>287</v>
      </c>
      <c r="D264" s="94">
        <v>70.521990740740804</v>
      </c>
      <c r="E264" s="95">
        <v>1.38746632722536E-3</v>
      </c>
      <c r="F264" s="96">
        <v>0.90700000000000003</v>
      </c>
      <c r="G264" s="96">
        <v>0.79200000000000004</v>
      </c>
      <c r="H264" s="96">
        <v>0.70699999999999996</v>
      </c>
      <c r="I264" s="96">
        <v>0.65200000000000002</v>
      </c>
      <c r="J264" s="96">
        <v>0.58699999999999997</v>
      </c>
      <c r="K264" s="96">
        <v>0.54800000000000004</v>
      </c>
      <c r="L264" s="97">
        <v>1.2584319587934001E-3</v>
      </c>
      <c r="M264" s="98">
        <v>1.09887333116249E-3</v>
      </c>
      <c r="N264" s="98">
        <v>9.8093869334833208E-4</v>
      </c>
      <c r="O264" s="98">
        <v>9.0462804535093697E-4</v>
      </c>
      <c r="P264" s="98">
        <v>8.1444273408128802E-4</v>
      </c>
      <c r="Q264" s="99">
        <v>7.6033154731949902E-4</v>
      </c>
      <c r="R264" s="92">
        <f t="shared" si="27"/>
        <v>971</v>
      </c>
      <c r="S264" s="93" t="str">
        <f t="shared" si="28"/>
        <v>Stein</v>
      </c>
      <c r="T264" s="100">
        <f t="shared" si="29"/>
        <v>2602049.297414124</v>
      </c>
      <c r="U264" s="100">
        <f t="shared" si="30"/>
        <v>2331964.4974081782</v>
      </c>
      <c r="V264" s="100">
        <f t="shared" si="31"/>
        <v>2150899.5171530512</v>
      </c>
      <c r="W264" s="100">
        <f t="shared" si="32"/>
        <v>2043526.6473521707</v>
      </c>
      <c r="X264" s="100">
        <f t="shared" si="33"/>
        <v>1900644.6928303386</v>
      </c>
      <c r="Y264" s="100">
        <f t="shared" si="34"/>
        <v>1833184.6926464767</v>
      </c>
      <c r="Z264" s="101"/>
    </row>
    <row r="265" spans="2:26" s="42" customFormat="1">
      <c r="B265" s="92">
        <v>1904</v>
      </c>
      <c r="C265" s="93" t="s">
        <v>288</v>
      </c>
      <c r="D265" s="94">
        <v>78.617476851851904</v>
      </c>
      <c r="E265" s="95">
        <v>1.54673883589546E-3</v>
      </c>
      <c r="F265" s="96">
        <v>0.95399999999999996</v>
      </c>
      <c r="G265" s="96">
        <v>0.92</v>
      </c>
      <c r="H265" s="96">
        <v>0.86399999999999999</v>
      </c>
      <c r="I265" s="96">
        <v>0.78700000000000003</v>
      </c>
      <c r="J265" s="96">
        <v>0.72399999999999998</v>
      </c>
      <c r="K265" s="96">
        <v>0.68400000000000005</v>
      </c>
      <c r="L265" s="97">
        <v>1.47558884944427E-3</v>
      </c>
      <c r="M265" s="98">
        <v>1.4229997290238299E-3</v>
      </c>
      <c r="N265" s="98">
        <v>1.33638235421368E-3</v>
      </c>
      <c r="O265" s="98">
        <v>1.2172834638497301E-3</v>
      </c>
      <c r="P265" s="98">
        <v>1.1198389171883101E-3</v>
      </c>
      <c r="Q265" s="99">
        <v>1.0579693637525001E-3</v>
      </c>
      <c r="R265" s="92">
        <f t="shared" si="27"/>
        <v>1904</v>
      </c>
      <c r="S265" s="93" t="str">
        <f t="shared" si="28"/>
        <v>Stichtse Vecht</v>
      </c>
      <c r="T265" s="100">
        <f t="shared" si="29"/>
        <v>3051062.7945669703</v>
      </c>
      <c r="U265" s="100">
        <f t="shared" si="30"/>
        <v>3019806.5180037939</v>
      </c>
      <c r="V265" s="100">
        <f t="shared" si="31"/>
        <v>2930279.1090832748</v>
      </c>
      <c r="W265" s="100">
        <f t="shared" si="32"/>
        <v>2749805.5234326366</v>
      </c>
      <c r="X265" s="100">
        <f t="shared" si="33"/>
        <v>2613340.1474564588</v>
      </c>
      <c r="Y265" s="100">
        <f t="shared" si="34"/>
        <v>2550799.3845019788</v>
      </c>
      <c r="Z265" s="101"/>
    </row>
    <row r="266" spans="2:26" s="42" customFormat="1">
      <c r="B266" s="92">
        <v>1900</v>
      </c>
      <c r="C266" s="93" t="s">
        <v>289</v>
      </c>
      <c r="D266" s="94">
        <v>441.48032407407402</v>
      </c>
      <c r="E266" s="95">
        <v>8.6857883243425405E-3</v>
      </c>
      <c r="F266" s="96">
        <v>0.93100000000000005</v>
      </c>
      <c r="G266" s="96">
        <v>0.86599999999999999</v>
      </c>
      <c r="H266" s="96">
        <v>0.79800000000000004</v>
      </c>
      <c r="I266" s="96">
        <v>0.76700000000000002</v>
      </c>
      <c r="J266" s="96">
        <v>0.72199999999999998</v>
      </c>
      <c r="K266" s="96">
        <v>0.66400000000000003</v>
      </c>
      <c r="L266" s="97">
        <v>8.0864689299628995E-3</v>
      </c>
      <c r="M266" s="98">
        <v>7.5218926888806397E-3</v>
      </c>
      <c r="N266" s="98">
        <v>6.9312590828253503E-3</v>
      </c>
      <c r="O266" s="98">
        <v>6.6619996447707299E-3</v>
      </c>
      <c r="P266" s="98">
        <v>6.2711391701753098E-3</v>
      </c>
      <c r="Q266" s="99">
        <v>5.7673634473634503E-3</v>
      </c>
      <c r="R266" s="92">
        <f t="shared" si="27"/>
        <v>1900</v>
      </c>
      <c r="S266" s="93" t="str">
        <f t="shared" si="28"/>
        <v>Súdwest-Fryslân</v>
      </c>
      <c r="T266" s="100">
        <f t="shared" si="29"/>
        <v>16720324.568001153</v>
      </c>
      <c r="U266" s="100">
        <f t="shared" si="30"/>
        <v>15962519.251629775</v>
      </c>
      <c r="V266" s="100">
        <f t="shared" si="31"/>
        <v>15198138.187029134</v>
      </c>
      <c r="W266" s="100">
        <f t="shared" si="32"/>
        <v>15049250.20698241</v>
      </c>
      <c r="X266" s="100">
        <f t="shared" si="33"/>
        <v>14634801.052328527</v>
      </c>
      <c r="Y266" s="100">
        <f t="shared" si="34"/>
        <v>13905305.423546709</v>
      </c>
      <c r="Z266" s="101"/>
    </row>
    <row r="267" spans="2:26" s="42" customFormat="1">
      <c r="B267" s="92">
        <v>715</v>
      </c>
      <c r="C267" s="93" t="s">
        <v>290</v>
      </c>
      <c r="D267" s="94">
        <v>229.90567129629599</v>
      </c>
      <c r="E267" s="95">
        <v>4.5232185593631399E-3</v>
      </c>
      <c r="F267" s="96">
        <v>0.94</v>
      </c>
      <c r="G267" s="96">
        <v>0.85599999999999998</v>
      </c>
      <c r="H267" s="96">
        <v>0.81</v>
      </c>
      <c r="I267" s="96">
        <v>0.77600000000000002</v>
      </c>
      <c r="J267" s="96">
        <v>0.73199999999999998</v>
      </c>
      <c r="K267" s="96">
        <v>0.68100000000000005</v>
      </c>
      <c r="L267" s="97">
        <v>4.2518254458013497E-3</v>
      </c>
      <c r="M267" s="98">
        <v>3.8718750868148399E-3</v>
      </c>
      <c r="N267" s="98">
        <v>3.6638070330841399E-3</v>
      </c>
      <c r="O267" s="98">
        <v>3.5100176020657898E-3</v>
      </c>
      <c r="P267" s="98">
        <v>3.3109959854538099E-3</v>
      </c>
      <c r="Q267" s="99">
        <v>3.0803118389263E-3</v>
      </c>
      <c r="R267" s="92">
        <f t="shared" si="27"/>
        <v>715</v>
      </c>
      <c r="S267" s="93" t="str">
        <f t="shared" si="28"/>
        <v>Terneuzen</v>
      </c>
      <c r="T267" s="100">
        <f t="shared" si="29"/>
        <v>8791464.1206209324</v>
      </c>
      <c r="U267" s="100">
        <f t="shared" si="30"/>
        <v>8216666.0931698307</v>
      </c>
      <c r="V267" s="100">
        <f t="shared" si="31"/>
        <v>8033611.9187055714</v>
      </c>
      <c r="W267" s="100">
        <f t="shared" si="32"/>
        <v>7929020.7056470625</v>
      </c>
      <c r="X267" s="100">
        <f t="shared" si="33"/>
        <v>7726788.7408118797</v>
      </c>
      <c r="Y267" s="100">
        <f t="shared" si="34"/>
        <v>7426734.4707776252</v>
      </c>
      <c r="Z267" s="101"/>
    </row>
    <row r="268" spans="2:26" s="42" customFormat="1">
      <c r="B268" s="92">
        <v>93</v>
      </c>
      <c r="C268" s="93" t="s">
        <v>291</v>
      </c>
      <c r="D268" s="94">
        <v>5.7222222222222197</v>
      </c>
      <c r="E268" s="95">
        <v>1.12580353544209E-4</v>
      </c>
      <c r="F268" s="96">
        <v>0.97899999999999998</v>
      </c>
      <c r="G268" s="96">
        <v>0.79900000000000004</v>
      </c>
      <c r="H268" s="96">
        <v>0.78300000000000003</v>
      </c>
      <c r="I268" s="96">
        <v>0.76700000000000002</v>
      </c>
      <c r="J268" s="96">
        <v>0.751</v>
      </c>
      <c r="K268" s="96">
        <v>0.73599999999999999</v>
      </c>
      <c r="L268" s="97">
        <v>1.1021616611978101E-4</v>
      </c>
      <c r="M268" s="98">
        <v>8.9951702481823003E-5</v>
      </c>
      <c r="N268" s="98">
        <v>8.8150416825115603E-5</v>
      </c>
      <c r="O268" s="98">
        <v>8.6349131168408298E-5</v>
      </c>
      <c r="P268" s="98">
        <v>8.4547845511700898E-5</v>
      </c>
      <c r="Q268" s="99">
        <v>8.2859140208537801E-5</v>
      </c>
      <c r="R268" s="92">
        <f t="shared" si="27"/>
        <v>93</v>
      </c>
      <c r="S268" s="93" t="str">
        <f t="shared" si="28"/>
        <v>Terschelling</v>
      </c>
      <c r="T268" s="100">
        <f t="shared" si="29"/>
        <v>227893.05024534682</v>
      </c>
      <c r="U268" s="100">
        <f t="shared" si="30"/>
        <v>190890.2243055861</v>
      </c>
      <c r="V268" s="100">
        <f t="shared" si="31"/>
        <v>193286.99160473765</v>
      </c>
      <c r="W268" s="100">
        <f t="shared" si="32"/>
        <v>195060.00441308061</v>
      </c>
      <c r="X268" s="100">
        <f t="shared" si="33"/>
        <v>197307.19808473968</v>
      </c>
      <c r="Y268" s="100">
        <f t="shared" si="34"/>
        <v>199776.14767089416</v>
      </c>
      <c r="Z268" s="101"/>
    </row>
    <row r="269" spans="2:26" s="42" customFormat="1">
      <c r="B269" s="92">
        <v>448</v>
      </c>
      <c r="C269" s="93" t="s">
        <v>292</v>
      </c>
      <c r="D269" s="94">
        <v>66.8472222222222</v>
      </c>
      <c r="E269" s="95">
        <v>1.31516806215601E-3</v>
      </c>
      <c r="F269" s="96">
        <v>0.95399999999999996</v>
      </c>
      <c r="G269" s="96">
        <v>0.85499999999999998</v>
      </c>
      <c r="H269" s="96">
        <v>0.80800000000000005</v>
      </c>
      <c r="I269" s="96">
        <v>0.75900000000000001</v>
      </c>
      <c r="J269" s="96">
        <v>0.72099999999999997</v>
      </c>
      <c r="K269" s="96">
        <v>0.68700000000000006</v>
      </c>
      <c r="L269" s="97">
        <v>1.2546703312968401E-3</v>
      </c>
      <c r="M269" s="98">
        <v>1.1244686931433899E-3</v>
      </c>
      <c r="N269" s="98">
        <v>1.0626557942220601E-3</v>
      </c>
      <c r="O269" s="98">
        <v>9.98212559176414E-4</v>
      </c>
      <c r="P269" s="98">
        <v>9.4823617281448601E-4</v>
      </c>
      <c r="Q269" s="99">
        <v>9.0352045870118196E-4</v>
      </c>
      <c r="R269" s="92">
        <f t="shared" ref="R269:R334" si="35">B269</f>
        <v>448</v>
      </c>
      <c r="S269" s="93" t="str">
        <f t="shared" ref="S269:S334" si="36">C269</f>
        <v>Texel</v>
      </c>
      <c r="T269" s="100">
        <f t="shared" ref="T269:T334" si="37">T$12*L269/L$12</f>
        <v>2594271.4115171838</v>
      </c>
      <c r="U269" s="100">
        <f t="shared" ref="U269:U334" si="38">U$12*M269/M$12</f>
        <v>2386281.4725727555</v>
      </c>
      <c r="V269" s="100">
        <f t="shared" ref="V269:V334" si="39">V$12*N269/N$12</f>
        <v>2330080.2080609533</v>
      </c>
      <c r="W269" s="100">
        <f t="shared" ref="W269:W334" si="40">W$12*O269/O$12</f>
        <v>2254931.1563818129</v>
      </c>
      <c r="X269" s="100">
        <f t="shared" ref="X269:X334" si="41">X$12*P269/P$12</f>
        <v>2212875.1034197626</v>
      </c>
      <c r="Y269" s="100">
        <f t="shared" ref="Y269:Y334" si="42">Y$12*Q269/Q$12</f>
        <v>2178417.9286301895</v>
      </c>
      <c r="Z269" s="101"/>
    </row>
    <row r="270" spans="2:26" s="42" customFormat="1">
      <c r="B270" s="92">
        <v>1525</v>
      </c>
      <c r="C270" s="93" t="s">
        <v>293</v>
      </c>
      <c r="D270" s="94">
        <v>79.3055555555556</v>
      </c>
      <c r="E270" s="95">
        <v>1.5602762590714401E-3</v>
      </c>
      <c r="F270" s="96">
        <v>0.94799999999999995</v>
      </c>
      <c r="G270" s="96">
        <v>0.91100000000000003</v>
      </c>
      <c r="H270" s="96">
        <v>0.84299999999999997</v>
      </c>
      <c r="I270" s="96">
        <v>0.79700000000000004</v>
      </c>
      <c r="J270" s="96">
        <v>0.70499999999999996</v>
      </c>
      <c r="K270" s="96">
        <v>0.66700000000000004</v>
      </c>
      <c r="L270" s="97">
        <v>1.4791418935997201E-3</v>
      </c>
      <c r="M270" s="98">
        <v>1.42141167201408E-3</v>
      </c>
      <c r="N270" s="98">
        <v>1.3153128863972201E-3</v>
      </c>
      <c r="O270" s="98">
        <v>1.24354017847994E-3</v>
      </c>
      <c r="P270" s="98">
        <v>1.09999476264536E-3</v>
      </c>
      <c r="Q270" s="99">
        <v>1.0407042648006501E-3</v>
      </c>
      <c r="R270" s="92">
        <f t="shared" si="35"/>
        <v>1525</v>
      </c>
      <c r="S270" s="93" t="str">
        <f t="shared" si="36"/>
        <v>Teylingen</v>
      </c>
      <c r="T270" s="100">
        <f t="shared" si="37"/>
        <v>3058409.394423855</v>
      </c>
      <c r="U270" s="100">
        <f t="shared" si="38"/>
        <v>3016436.4366108105</v>
      </c>
      <c r="V270" s="100">
        <f t="shared" si="39"/>
        <v>2884080.1891503627</v>
      </c>
      <c r="W270" s="100">
        <f t="shared" si="40"/>
        <v>2809118.6259773853</v>
      </c>
      <c r="X270" s="100">
        <f t="shared" si="41"/>
        <v>2567030.3389979079</v>
      </c>
      <c r="Y270" s="100">
        <f t="shared" si="42"/>
        <v>2509172.655705655</v>
      </c>
      <c r="Z270" s="101"/>
    </row>
    <row r="271" spans="2:26" s="42" customFormat="1">
      <c r="B271" s="92">
        <v>716</v>
      </c>
      <c r="C271" s="93" t="s">
        <v>294</v>
      </c>
      <c r="D271" s="94">
        <v>58.3888888888889</v>
      </c>
      <c r="E271" s="95">
        <v>1.1487568114074099E-3</v>
      </c>
      <c r="F271" s="96">
        <v>0.94299999999999995</v>
      </c>
      <c r="G271" s="96">
        <v>0.875</v>
      </c>
      <c r="H271" s="96">
        <v>0.85199999999999998</v>
      </c>
      <c r="I271" s="96">
        <v>0.79900000000000004</v>
      </c>
      <c r="J271" s="96">
        <v>0.70599999999999996</v>
      </c>
      <c r="K271" s="96">
        <v>0.65900000000000003</v>
      </c>
      <c r="L271" s="97">
        <v>1.08327767315719E-3</v>
      </c>
      <c r="M271" s="98">
        <v>1.0051622099814901E-3</v>
      </c>
      <c r="N271" s="98">
        <v>9.7874080331911595E-4</v>
      </c>
      <c r="O271" s="98">
        <v>9.1785669231452297E-4</v>
      </c>
      <c r="P271" s="98">
        <v>8.1102230885363397E-4</v>
      </c>
      <c r="Q271" s="99">
        <v>7.5703073871748498E-4</v>
      </c>
      <c r="R271" s="92">
        <f t="shared" si="35"/>
        <v>716</v>
      </c>
      <c r="S271" s="93" t="str">
        <f t="shared" si="36"/>
        <v>Tholen</v>
      </c>
      <c r="T271" s="100">
        <f t="shared" si="37"/>
        <v>2239884.237401057</v>
      </c>
      <c r="U271" s="100">
        <f t="shared" si="38"/>
        <v>2133096.2553559071</v>
      </c>
      <c r="V271" s="100">
        <f t="shared" si="39"/>
        <v>2146080.2143417206</v>
      </c>
      <c r="W271" s="100">
        <f t="shared" si="40"/>
        <v>2073409.7498244308</v>
      </c>
      <c r="X271" s="100">
        <f t="shared" si="41"/>
        <v>1892662.5317966386</v>
      </c>
      <c r="Y271" s="100">
        <f t="shared" si="42"/>
        <v>1825226.3331335769</v>
      </c>
      <c r="Z271" s="101"/>
    </row>
    <row r="272" spans="2:26" s="42" customFormat="1">
      <c r="B272" s="92">
        <v>281</v>
      </c>
      <c r="C272" s="93" t="s">
        <v>295</v>
      </c>
      <c r="D272" s="94">
        <v>212.37789351851899</v>
      </c>
      <c r="E272" s="95">
        <v>4.1783729133126699E-3</v>
      </c>
      <c r="F272" s="96">
        <v>0.94</v>
      </c>
      <c r="G272" s="96">
        <v>0.89200000000000002</v>
      </c>
      <c r="H272" s="96">
        <v>0.85699999999999998</v>
      </c>
      <c r="I272" s="96">
        <v>0.81799999999999995</v>
      </c>
      <c r="J272" s="96">
        <v>0.753</v>
      </c>
      <c r="K272" s="96">
        <v>0.67900000000000005</v>
      </c>
      <c r="L272" s="97">
        <v>3.92767053851391E-3</v>
      </c>
      <c r="M272" s="98">
        <v>3.7271086386749001E-3</v>
      </c>
      <c r="N272" s="98">
        <v>3.58086558670896E-3</v>
      </c>
      <c r="O272" s="98">
        <v>3.4179090430897698E-3</v>
      </c>
      <c r="P272" s="98">
        <v>3.1463148037244402E-3</v>
      </c>
      <c r="Q272" s="99">
        <v>2.8371152081392999E-3</v>
      </c>
      <c r="R272" s="92">
        <f t="shared" si="35"/>
        <v>281</v>
      </c>
      <c r="S272" s="93" t="str">
        <f t="shared" si="36"/>
        <v>Tiel</v>
      </c>
      <c r="T272" s="100">
        <f t="shared" si="37"/>
        <v>8121211.7141504623</v>
      </c>
      <c r="U272" s="100">
        <f t="shared" si="38"/>
        <v>7909451.2323622722</v>
      </c>
      <c r="V272" s="100">
        <f t="shared" si="39"/>
        <v>7851746.6113524633</v>
      </c>
      <c r="W272" s="100">
        <f t="shared" si="40"/>
        <v>7720950.3327639326</v>
      </c>
      <c r="X272" s="100">
        <f t="shared" si="41"/>
        <v>7342476.3748650867</v>
      </c>
      <c r="Y272" s="100">
        <f t="shared" si="42"/>
        <v>6840379.2913382733</v>
      </c>
      <c r="Z272" s="101"/>
    </row>
    <row r="273" spans="2:26" s="42" customFormat="1">
      <c r="B273" s="92">
        <v>855</v>
      </c>
      <c r="C273" s="93" t="s">
        <v>296</v>
      </c>
      <c r="D273" s="94">
        <v>784.05555555555702</v>
      </c>
      <c r="E273" s="95">
        <v>1.54256944618391E-2</v>
      </c>
      <c r="F273" s="96">
        <v>0.93200000000000005</v>
      </c>
      <c r="G273" s="96">
        <v>0.85799999999999998</v>
      </c>
      <c r="H273" s="96">
        <v>0.80100000000000005</v>
      </c>
      <c r="I273" s="96">
        <v>0.74399999999999999</v>
      </c>
      <c r="J273" s="96">
        <v>0.68799999999999994</v>
      </c>
      <c r="K273" s="96">
        <v>0.64100000000000001</v>
      </c>
      <c r="L273" s="97">
        <v>1.4376747238434E-2</v>
      </c>
      <c r="M273" s="98">
        <v>1.3235245848257899E-2</v>
      </c>
      <c r="N273" s="98">
        <v>1.23559812639331E-2</v>
      </c>
      <c r="O273" s="98">
        <v>1.14767166796083E-2</v>
      </c>
      <c r="P273" s="98">
        <v>1.06128777897453E-2</v>
      </c>
      <c r="Q273" s="99">
        <v>9.8878701500388407E-3</v>
      </c>
      <c r="R273" s="92">
        <f t="shared" si="35"/>
        <v>855</v>
      </c>
      <c r="S273" s="93" t="str">
        <f t="shared" si="36"/>
        <v>Tilburg</v>
      </c>
      <c r="T273" s="100">
        <f t="shared" si="37"/>
        <v>29726680.723156337</v>
      </c>
      <c r="U273" s="100">
        <f t="shared" si="38"/>
        <v>28087062.045591258</v>
      </c>
      <c r="V273" s="100">
        <f t="shared" si="39"/>
        <v>27092900.21360033</v>
      </c>
      <c r="W273" s="100">
        <f t="shared" si="40"/>
        <v>25925546.393813662</v>
      </c>
      <c r="X273" s="100">
        <f t="shared" si="41"/>
        <v>24767008.167234894</v>
      </c>
      <c r="Y273" s="100">
        <f t="shared" si="42"/>
        <v>23839984.3671229</v>
      </c>
      <c r="Z273" s="101"/>
    </row>
    <row r="274" spans="2:26" s="42" customFormat="1">
      <c r="B274" s="92">
        <v>183</v>
      </c>
      <c r="C274" s="93" t="s">
        <v>297</v>
      </c>
      <c r="D274" s="94">
        <v>63.775462962962997</v>
      </c>
      <c r="E274" s="95">
        <v>1.2547335438901699E-3</v>
      </c>
      <c r="F274" s="96">
        <v>0.92900000000000005</v>
      </c>
      <c r="G274" s="96">
        <v>0.86199999999999999</v>
      </c>
      <c r="H274" s="96">
        <v>0.753</v>
      </c>
      <c r="I274" s="96">
        <v>0.67900000000000005</v>
      </c>
      <c r="J274" s="96">
        <v>0.63600000000000001</v>
      </c>
      <c r="K274" s="96">
        <v>0.56399999999999995</v>
      </c>
      <c r="L274" s="97">
        <v>1.1656474622739701E-3</v>
      </c>
      <c r="M274" s="98">
        <v>1.0815803148333299E-3</v>
      </c>
      <c r="N274" s="98">
        <v>9.4481435854929798E-4</v>
      </c>
      <c r="O274" s="98">
        <v>8.5196407630142598E-4</v>
      </c>
      <c r="P274" s="98">
        <v>7.9801053391414796E-4</v>
      </c>
      <c r="Q274" s="99">
        <v>7.0766971875405602E-4</v>
      </c>
      <c r="R274" s="92">
        <f t="shared" si="35"/>
        <v>183</v>
      </c>
      <c r="S274" s="93" t="str">
        <f t="shared" si="36"/>
        <v>Tubbergen</v>
      </c>
      <c r="T274" s="100">
        <f t="shared" si="37"/>
        <v>2410199.5654581808</v>
      </c>
      <c r="U274" s="100">
        <f t="shared" si="38"/>
        <v>2295266.2729731197</v>
      </c>
      <c r="V274" s="100">
        <f t="shared" si="39"/>
        <v>2071689.8633759152</v>
      </c>
      <c r="W274" s="100">
        <f t="shared" si="40"/>
        <v>1924560.3775564381</v>
      </c>
      <c r="X274" s="100">
        <f t="shared" si="41"/>
        <v>1862297.2771898385</v>
      </c>
      <c r="Y274" s="100">
        <f t="shared" si="42"/>
        <v>1706215.2694346099</v>
      </c>
      <c r="Z274" s="101"/>
    </row>
    <row r="275" spans="2:26" s="42" customFormat="1">
      <c r="B275" s="92">
        <v>1700</v>
      </c>
      <c r="C275" s="93" t="s">
        <v>298</v>
      </c>
      <c r="D275" s="94">
        <v>176.77314814814801</v>
      </c>
      <c r="E275" s="95">
        <v>3.47787673088878E-3</v>
      </c>
      <c r="F275" s="96">
        <v>0.92400000000000004</v>
      </c>
      <c r="G275" s="96">
        <v>0.8</v>
      </c>
      <c r="H275" s="96">
        <v>0.71399999999999997</v>
      </c>
      <c r="I275" s="96">
        <v>0.63900000000000001</v>
      </c>
      <c r="J275" s="96">
        <v>0.58899999999999997</v>
      </c>
      <c r="K275" s="96">
        <v>0.54700000000000004</v>
      </c>
      <c r="L275" s="97">
        <v>3.2135580993412302E-3</v>
      </c>
      <c r="M275" s="98">
        <v>2.78230138471102E-3</v>
      </c>
      <c r="N275" s="98">
        <v>2.48320398585459E-3</v>
      </c>
      <c r="O275" s="98">
        <v>2.2223632310379299E-3</v>
      </c>
      <c r="P275" s="98">
        <v>2.0484693944934902E-3</v>
      </c>
      <c r="Q275" s="99">
        <v>1.9023985717961599E-3</v>
      </c>
      <c r="R275" s="92">
        <f t="shared" si="35"/>
        <v>1700</v>
      </c>
      <c r="S275" s="93" t="str">
        <f t="shared" si="36"/>
        <v>Twenterand</v>
      </c>
      <c r="T275" s="100">
        <f t="shared" si="37"/>
        <v>6644647.3614733573</v>
      </c>
      <c r="U275" s="100">
        <f t="shared" si="38"/>
        <v>5904436.7228130503</v>
      </c>
      <c r="V275" s="100">
        <f t="shared" si="39"/>
        <v>5444909.3408027422</v>
      </c>
      <c r="W275" s="100">
        <f t="shared" si="40"/>
        <v>5020249.4893466262</v>
      </c>
      <c r="X275" s="100">
        <f t="shared" si="41"/>
        <v>4780461.9283162942</v>
      </c>
      <c r="Y275" s="100">
        <f t="shared" si="42"/>
        <v>4586746.3390464569</v>
      </c>
      <c r="Z275" s="101"/>
    </row>
    <row r="276" spans="2:26" s="42" customFormat="1">
      <c r="B276" s="92">
        <v>737</v>
      </c>
      <c r="C276" s="93" t="s">
        <v>300</v>
      </c>
      <c r="D276" s="94">
        <v>102.287037037037</v>
      </c>
      <c r="E276" s="95">
        <v>2.0124193618169502E-3</v>
      </c>
      <c r="F276" s="96">
        <v>0.92100000000000004</v>
      </c>
      <c r="G276" s="96">
        <v>0.875</v>
      </c>
      <c r="H276" s="96">
        <v>0.83899999999999997</v>
      </c>
      <c r="I276" s="96">
        <v>0.74</v>
      </c>
      <c r="J276" s="96">
        <v>0.69499999999999995</v>
      </c>
      <c r="K276" s="96">
        <v>0.63</v>
      </c>
      <c r="L276" s="97">
        <v>1.85343823223341E-3</v>
      </c>
      <c r="M276" s="98">
        <v>1.76086694158983E-3</v>
      </c>
      <c r="N276" s="98">
        <v>1.6884198445644199E-3</v>
      </c>
      <c r="O276" s="98">
        <v>1.4891903277445401E-3</v>
      </c>
      <c r="P276" s="98">
        <v>1.3986314564627799E-3</v>
      </c>
      <c r="Q276" s="99">
        <v>1.26782419794468E-3</v>
      </c>
      <c r="R276" s="92">
        <f t="shared" si="35"/>
        <v>737</v>
      </c>
      <c r="S276" s="93" t="str">
        <f t="shared" si="36"/>
        <v>Tytsjerksteradiel</v>
      </c>
      <c r="T276" s="100">
        <f t="shared" si="37"/>
        <v>3832338.8215661021</v>
      </c>
      <c r="U276" s="100">
        <f t="shared" si="38"/>
        <v>3736808.4892033925</v>
      </c>
      <c r="V276" s="100">
        <f t="shared" si="39"/>
        <v>3702190.0074397917</v>
      </c>
      <c r="W276" s="100">
        <f t="shared" si="40"/>
        <v>3364034.6807339098</v>
      </c>
      <c r="X276" s="100">
        <f t="shared" si="41"/>
        <v>3263951.3420795393</v>
      </c>
      <c r="Y276" s="100">
        <f t="shared" si="42"/>
        <v>3056766.3814985044</v>
      </c>
      <c r="Z276" s="101"/>
    </row>
    <row r="277" spans="2:26" s="42" customFormat="1">
      <c r="B277" s="92">
        <v>450</v>
      </c>
      <c r="C277" s="93" t="s">
        <v>301</v>
      </c>
      <c r="D277" s="94">
        <v>21.495370370370399</v>
      </c>
      <c r="E277" s="95">
        <v>4.2290500121825402E-4</v>
      </c>
      <c r="F277" s="96">
        <v>0.97499999999999998</v>
      </c>
      <c r="G277" s="96">
        <v>0.92700000000000005</v>
      </c>
      <c r="H277" s="96">
        <v>0.90400000000000003</v>
      </c>
      <c r="I277" s="96">
        <v>0.80800000000000005</v>
      </c>
      <c r="J277" s="96">
        <v>0.748</v>
      </c>
      <c r="K277" s="96">
        <v>0.70399999999999996</v>
      </c>
      <c r="L277" s="97">
        <v>4.1233237618779799E-4</v>
      </c>
      <c r="M277" s="98">
        <v>3.9203293612932201E-4</v>
      </c>
      <c r="N277" s="98">
        <v>3.8230612110130201E-4</v>
      </c>
      <c r="O277" s="98">
        <v>3.4170724098434903E-4</v>
      </c>
      <c r="P277" s="98">
        <v>3.1633294091125397E-4</v>
      </c>
      <c r="Q277" s="99">
        <v>2.9772512085765102E-4</v>
      </c>
      <c r="R277" s="92">
        <f t="shared" si="35"/>
        <v>450</v>
      </c>
      <c r="S277" s="93" t="str">
        <f t="shared" si="36"/>
        <v>Uitgeest</v>
      </c>
      <c r="T277" s="100">
        <f t="shared" si="37"/>
        <v>852576.2257256041</v>
      </c>
      <c r="U277" s="100">
        <f t="shared" si="38"/>
        <v>831949.29109903332</v>
      </c>
      <c r="V277" s="100">
        <f t="shared" si="39"/>
        <v>838280.77825598256</v>
      </c>
      <c r="W277" s="100">
        <f t="shared" si="40"/>
        <v>771906.04042550619</v>
      </c>
      <c r="X277" s="100">
        <f t="shared" si="41"/>
        <v>738218.29350420565</v>
      </c>
      <c r="Y277" s="100">
        <f t="shared" si="42"/>
        <v>717825.18573206547</v>
      </c>
      <c r="Z277" s="101"/>
    </row>
    <row r="278" spans="2:26" s="42" customFormat="1">
      <c r="B278" s="92">
        <v>451</v>
      </c>
      <c r="C278" s="93" t="s">
        <v>302</v>
      </c>
      <c r="D278" s="94">
        <v>31.4722222222222</v>
      </c>
      <c r="E278" s="95">
        <v>6.19191944493149E-4</v>
      </c>
      <c r="F278" s="96">
        <v>0.92800000000000005</v>
      </c>
      <c r="G278" s="96">
        <v>0.86599999999999999</v>
      </c>
      <c r="H278" s="96">
        <v>0.81799999999999995</v>
      </c>
      <c r="I278" s="96">
        <v>0.77300000000000002</v>
      </c>
      <c r="J278" s="96">
        <v>0.72599999999999998</v>
      </c>
      <c r="K278" s="96">
        <v>0.64</v>
      </c>
      <c r="L278" s="97">
        <v>5.7461012448964302E-4</v>
      </c>
      <c r="M278" s="98">
        <v>5.3622022393106695E-4</v>
      </c>
      <c r="N278" s="98">
        <v>5.0649901059539597E-4</v>
      </c>
      <c r="O278" s="98">
        <v>4.78635373093204E-4</v>
      </c>
      <c r="P278" s="98">
        <v>4.4953335170202602E-4</v>
      </c>
      <c r="Q278" s="99">
        <v>3.9628284447561598E-4</v>
      </c>
      <c r="R278" s="92">
        <f t="shared" si="35"/>
        <v>451</v>
      </c>
      <c r="S278" s="93" t="str">
        <f t="shared" si="36"/>
        <v>Uithoorn</v>
      </c>
      <c r="T278" s="100">
        <f t="shared" si="37"/>
        <v>1188116.5765600065</v>
      </c>
      <c r="U278" s="100">
        <f t="shared" si="38"/>
        <v>1137935.0918241623</v>
      </c>
      <c r="V278" s="100">
        <f t="shared" si="39"/>
        <v>1110597.9249421642</v>
      </c>
      <c r="W278" s="100">
        <f t="shared" si="40"/>
        <v>1081222.4364565986</v>
      </c>
      <c r="X278" s="100">
        <f t="shared" si="41"/>
        <v>1049064.769577051</v>
      </c>
      <c r="Y278" s="100">
        <f t="shared" si="42"/>
        <v>955451.1410347122</v>
      </c>
      <c r="Z278" s="101"/>
    </row>
    <row r="279" spans="2:26" s="42" customFormat="1">
      <c r="B279" s="92">
        <v>184</v>
      </c>
      <c r="C279" s="93" t="s">
        <v>303</v>
      </c>
      <c r="D279" s="94">
        <v>46.859953703703702</v>
      </c>
      <c r="E279" s="95">
        <v>9.2193381350007795E-4</v>
      </c>
      <c r="F279" s="96">
        <v>0.94</v>
      </c>
      <c r="G279" s="96">
        <v>0.89500000000000002</v>
      </c>
      <c r="H279" s="96">
        <v>0.85299999999999998</v>
      </c>
      <c r="I279" s="96">
        <v>0.76300000000000001</v>
      </c>
      <c r="J279" s="96">
        <v>0.66900000000000004</v>
      </c>
      <c r="K279" s="96">
        <v>0.61199999999999999</v>
      </c>
      <c r="L279" s="97">
        <v>8.6661778469007396E-4</v>
      </c>
      <c r="M279" s="98">
        <v>8.2513076308256999E-4</v>
      </c>
      <c r="N279" s="98">
        <v>7.8640954291556695E-4</v>
      </c>
      <c r="O279" s="98">
        <v>7.0343549970055999E-4</v>
      </c>
      <c r="P279" s="98">
        <v>6.1677372123155304E-4</v>
      </c>
      <c r="Q279" s="99">
        <v>5.6422349386204803E-4</v>
      </c>
      <c r="R279" s="92">
        <f t="shared" si="35"/>
        <v>184</v>
      </c>
      <c r="S279" s="93" t="str">
        <f t="shared" si="36"/>
        <v>Urk</v>
      </c>
      <c r="T279" s="100">
        <f t="shared" si="37"/>
        <v>1791898.3875310158</v>
      </c>
      <c r="U279" s="100">
        <f t="shared" si="38"/>
        <v>1751044.0836636743</v>
      </c>
      <c r="V279" s="100">
        <f t="shared" si="39"/>
        <v>1724356.3921083866</v>
      </c>
      <c r="W279" s="100">
        <f t="shared" si="40"/>
        <v>1589038.9378475787</v>
      </c>
      <c r="X279" s="100">
        <f t="shared" si="41"/>
        <v>1439349.4482559511</v>
      </c>
      <c r="Y279" s="100">
        <f t="shared" si="42"/>
        <v>1360361.6420045577</v>
      </c>
      <c r="Z279" s="101"/>
    </row>
    <row r="280" spans="2:26" s="42" customFormat="1">
      <c r="B280" s="92">
        <v>344</v>
      </c>
      <c r="C280" s="93" t="s">
        <v>304</v>
      </c>
      <c r="D280" s="94">
        <v>477.47569444444503</v>
      </c>
      <c r="E280" s="95">
        <v>9.3939697554155498E-3</v>
      </c>
      <c r="F280" s="96">
        <v>0.91400000000000003</v>
      </c>
      <c r="G280" s="96">
        <v>0.83499999999999996</v>
      </c>
      <c r="H280" s="96">
        <v>0.76600000000000001</v>
      </c>
      <c r="I280" s="96">
        <v>0.69399999999999995</v>
      </c>
      <c r="J280" s="96">
        <v>0.626</v>
      </c>
      <c r="K280" s="96">
        <v>0.56899999999999995</v>
      </c>
      <c r="L280" s="97">
        <v>8.5860883564498093E-3</v>
      </c>
      <c r="M280" s="98">
        <v>7.8439647457719808E-3</v>
      </c>
      <c r="N280" s="98">
        <v>7.1957808326483103E-3</v>
      </c>
      <c r="O280" s="98">
        <v>6.5194150102583903E-3</v>
      </c>
      <c r="P280" s="98">
        <v>5.8806250668901302E-3</v>
      </c>
      <c r="Q280" s="99">
        <v>5.3451687908314498E-3</v>
      </c>
      <c r="R280" s="92">
        <f t="shared" si="35"/>
        <v>344</v>
      </c>
      <c r="S280" s="93" t="str">
        <f t="shared" si="36"/>
        <v>Utrecht</v>
      </c>
      <c r="T280" s="100">
        <f t="shared" si="37"/>
        <v>17753383.50184387</v>
      </c>
      <c r="U280" s="100">
        <f t="shared" si="38"/>
        <v>16646001.67037525</v>
      </c>
      <c r="V280" s="100">
        <f t="shared" si="39"/>
        <v>15778153.745421067</v>
      </c>
      <c r="W280" s="100">
        <f t="shared" si="40"/>
        <v>14727155.947771266</v>
      </c>
      <c r="X280" s="100">
        <f t="shared" si="41"/>
        <v>13723468.030588666</v>
      </c>
      <c r="Y280" s="100">
        <f t="shared" si="42"/>
        <v>12887380.040337041</v>
      </c>
      <c r="Z280" s="101"/>
    </row>
    <row r="281" spans="2:26" s="42" customFormat="1">
      <c r="B281" s="92">
        <v>1581</v>
      </c>
      <c r="C281" s="93" t="s">
        <v>305</v>
      </c>
      <c r="D281" s="94">
        <v>40.046296296296298</v>
      </c>
      <c r="E281" s="95">
        <v>7.8788030595259499E-4</v>
      </c>
      <c r="F281" s="96">
        <v>0.93</v>
      </c>
      <c r="G281" s="96">
        <v>0.88300000000000001</v>
      </c>
      <c r="H281" s="96">
        <v>0.84899999999999998</v>
      </c>
      <c r="I281" s="96">
        <v>0.79800000000000004</v>
      </c>
      <c r="J281" s="96">
        <v>0.70799999999999996</v>
      </c>
      <c r="K281" s="96">
        <v>0.69</v>
      </c>
      <c r="L281" s="97">
        <v>7.3272868453591296E-4</v>
      </c>
      <c r="M281" s="98">
        <v>6.9569831015614102E-4</v>
      </c>
      <c r="N281" s="98">
        <v>6.6891037975375296E-4</v>
      </c>
      <c r="O281" s="98">
        <v>6.2872848415017096E-4</v>
      </c>
      <c r="P281" s="98">
        <v>5.5781925661443704E-4</v>
      </c>
      <c r="Q281" s="99">
        <v>5.4363741110728995E-4</v>
      </c>
      <c r="R281" s="92">
        <f t="shared" si="35"/>
        <v>1581</v>
      </c>
      <c r="S281" s="93" t="str">
        <f t="shared" si="36"/>
        <v>Utrechtse Heuvelrug</v>
      </c>
      <c r="T281" s="100">
        <f t="shared" si="37"/>
        <v>1515057.0084217468</v>
      </c>
      <c r="U281" s="100">
        <f t="shared" si="38"/>
        <v>1476370.1276422085</v>
      </c>
      <c r="V281" s="100">
        <f t="shared" si="39"/>
        <v>1466716.5466987109</v>
      </c>
      <c r="W281" s="100">
        <f t="shared" si="40"/>
        <v>1420278.110891182</v>
      </c>
      <c r="X281" s="100">
        <f t="shared" si="41"/>
        <v>1301768.8847562072</v>
      </c>
      <c r="Y281" s="100">
        <f t="shared" si="42"/>
        <v>1310727.9106137988</v>
      </c>
      <c r="Z281" s="101"/>
    </row>
    <row r="282" spans="2:26" s="42" customFormat="1">
      <c r="B282" s="92">
        <v>981</v>
      </c>
      <c r="C282" s="93" t="s">
        <v>306</v>
      </c>
      <c r="D282" s="94">
        <v>42.7013888888889</v>
      </c>
      <c r="E282" s="95">
        <v>8.4011722565939398E-4</v>
      </c>
      <c r="F282" s="96">
        <v>0.96399999999999997</v>
      </c>
      <c r="G282" s="96">
        <v>0.85199999999999998</v>
      </c>
      <c r="H282" s="96">
        <v>0.77600000000000002</v>
      </c>
      <c r="I282" s="96">
        <v>0.69399999999999995</v>
      </c>
      <c r="J282" s="96">
        <v>0.63500000000000001</v>
      </c>
      <c r="K282" s="96">
        <v>0.57999999999999996</v>
      </c>
      <c r="L282" s="97">
        <v>8.0987300553565604E-4</v>
      </c>
      <c r="M282" s="98">
        <v>7.1577987626180405E-4</v>
      </c>
      <c r="N282" s="98">
        <v>6.5193096711168999E-4</v>
      </c>
      <c r="O282" s="98">
        <v>5.8304135460762003E-4</v>
      </c>
      <c r="P282" s="98">
        <v>5.3347443829371505E-4</v>
      </c>
      <c r="Q282" s="99">
        <v>4.87267990882449E-4</v>
      </c>
      <c r="R282" s="92">
        <f t="shared" si="35"/>
        <v>981</v>
      </c>
      <c r="S282" s="93" t="str">
        <f t="shared" si="36"/>
        <v>Vaals</v>
      </c>
      <c r="T282" s="100">
        <f t="shared" si="37"/>
        <v>1674567.6795027135</v>
      </c>
      <c r="U282" s="100">
        <f t="shared" si="38"/>
        <v>1518986.0487704617</v>
      </c>
      <c r="V282" s="100">
        <f t="shared" si="39"/>
        <v>1429485.8709174397</v>
      </c>
      <c r="W282" s="100">
        <f t="shared" si="40"/>
        <v>1317072.3047689379</v>
      </c>
      <c r="X282" s="100">
        <f t="shared" si="41"/>
        <v>1244955.9895053289</v>
      </c>
      <c r="Y282" s="100">
        <f t="shared" si="42"/>
        <v>1174819.3603848387</v>
      </c>
      <c r="Z282" s="101"/>
    </row>
    <row r="283" spans="2:26" s="42" customFormat="1">
      <c r="B283" s="92">
        <v>994</v>
      </c>
      <c r="C283" s="93" t="s">
        <v>307</v>
      </c>
      <c r="D283" s="94">
        <v>39.2291666666667</v>
      </c>
      <c r="E283" s="95">
        <v>7.7180390433402503E-4</v>
      </c>
      <c r="F283" s="96">
        <v>0.92300000000000004</v>
      </c>
      <c r="G283" s="96">
        <v>0.85</v>
      </c>
      <c r="H283" s="96">
        <v>0.79200000000000004</v>
      </c>
      <c r="I283" s="96">
        <v>0.61599999999999999</v>
      </c>
      <c r="J283" s="96">
        <v>0.54700000000000004</v>
      </c>
      <c r="K283" s="96">
        <v>0.502</v>
      </c>
      <c r="L283" s="97">
        <v>7.1237500370030505E-4</v>
      </c>
      <c r="M283" s="98">
        <v>6.5603331868392103E-4</v>
      </c>
      <c r="N283" s="98">
        <v>6.1126869223254797E-4</v>
      </c>
      <c r="O283" s="98">
        <v>4.7543120506975898E-4</v>
      </c>
      <c r="P283" s="98">
        <v>4.2217673567071198E-4</v>
      </c>
      <c r="Q283" s="99">
        <v>3.8744555997568002E-4</v>
      </c>
      <c r="R283" s="92">
        <f t="shared" si="35"/>
        <v>994</v>
      </c>
      <c r="S283" s="93" t="str">
        <f t="shared" si="36"/>
        <v>Valkenburg aan de Geul</v>
      </c>
      <c r="T283" s="100">
        <f t="shared" si="37"/>
        <v>1472971.8717975426</v>
      </c>
      <c r="U283" s="100">
        <f t="shared" si="38"/>
        <v>1392195.4104294768</v>
      </c>
      <c r="V283" s="100">
        <f t="shared" si="39"/>
        <v>1340325.8979273296</v>
      </c>
      <c r="W283" s="100">
        <f t="shared" si="40"/>
        <v>1073984.3204462074</v>
      </c>
      <c r="X283" s="100">
        <f t="shared" si="41"/>
        <v>985223.31713611749</v>
      </c>
      <c r="Y283" s="100">
        <f t="shared" si="42"/>
        <v>934144.15367247793</v>
      </c>
      <c r="Z283" s="101"/>
    </row>
    <row r="284" spans="2:26" s="42" customFormat="1">
      <c r="B284" s="92">
        <v>858</v>
      </c>
      <c r="C284" s="93" t="s">
        <v>308</v>
      </c>
      <c r="D284" s="94">
        <v>99.9791666666667</v>
      </c>
      <c r="E284" s="95">
        <v>1.96701377424269E-3</v>
      </c>
      <c r="F284" s="96">
        <v>0.93400000000000005</v>
      </c>
      <c r="G284" s="96">
        <v>0.89800000000000002</v>
      </c>
      <c r="H284" s="96">
        <v>0.82799999999999996</v>
      </c>
      <c r="I284" s="96">
        <v>0.754</v>
      </c>
      <c r="J284" s="96">
        <v>0.71899999999999997</v>
      </c>
      <c r="K284" s="96">
        <v>0.68</v>
      </c>
      <c r="L284" s="97">
        <v>1.83719086514267E-3</v>
      </c>
      <c r="M284" s="98">
        <v>1.76637836926994E-3</v>
      </c>
      <c r="N284" s="98">
        <v>1.62868740507295E-3</v>
      </c>
      <c r="O284" s="98">
        <v>1.4831283857789899E-3</v>
      </c>
      <c r="P284" s="98">
        <v>1.41428290368049E-3</v>
      </c>
      <c r="Q284" s="99">
        <v>1.3375693664850301E-3</v>
      </c>
      <c r="R284" s="92">
        <f t="shared" si="35"/>
        <v>858</v>
      </c>
      <c r="S284" s="93" t="str">
        <f t="shared" si="36"/>
        <v>Valkenswaard</v>
      </c>
      <c r="T284" s="100">
        <f t="shared" si="37"/>
        <v>3798744.2757284194</v>
      </c>
      <c r="U284" s="100">
        <f t="shared" si="38"/>
        <v>3748504.5175949931</v>
      </c>
      <c r="V284" s="100">
        <f t="shared" si="39"/>
        <v>3571214.9769595191</v>
      </c>
      <c r="W284" s="100">
        <f t="shared" si="40"/>
        <v>3350340.9421802941</v>
      </c>
      <c r="X284" s="100">
        <f t="shared" si="41"/>
        <v>3300476.7340372824</v>
      </c>
      <c r="Y284" s="100">
        <f t="shared" si="42"/>
        <v>3224924.3065575999</v>
      </c>
      <c r="Z284" s="101"/>
    </row>
    <row r="285" spans="2:26" s="42" customFormat="1">
      <c r="B285" s="92">
        <v>47</v>
      </c>
      <c r="C285" s="93" t="s">
        <v>309</v>
      </c>
      <c r="D285" s="94">
        <v>256.40625</v>
      </c>
      <c r="E285" s="95">
        <v>5.0445972132719102E-3</v>
      </c>
      <c r="F285" s="96">
        <v>0.95299999999999996</v>
      </c>
      <c r="G285" s="96">
        <v>0.9</v>
      </c>
      <c r="H285" s="96">
        <v>0.85599999999999998</v>
      </c>
      <c r="I285" s="96">
        <v>0.81100000000000005</v>
      </c>
      <c r="J285" s="96">
        <v>0.76100000000000001</v>
      </c>
      <c r="K285" s="96">
        <v>0.71</v>
      </c>
      <c r="L285" s="97">
        <v>4.8075011442481304E-3</v>
      </c>
      <c r="M285" s="98">
        <v>4.5401374919447198E-3</v>
      </c>
      <c r="N285" s="98">
        <v>4.3181752145607499E-3</v>
      </c>
      <c r="O285" s="98">
        <v>4.0911683399635201E-3</v>
      </c>
      <c r="P285" s="98">
        <v>3.8389384792999201E-3</v>
      </c>
      <c r="Q285" s="99">
        <v>3.58166402142306E-3</v>
      </c>
      <c r="R285" s="92">
        <f t="shared" si="35"/>
        <v>47</v>
      </c>
      <c r="S285" s="93" t="str">
        <f t="shared" si="36"/>
        <v>Veendam</v>
      </c>
      <c r="T285" s="100">
        <f t="shared" si="37"/>
        <v>9940430.1418906804</v>
      </c>
      <c r="U285" s="100">
        <f t="shared" si="38"/>
        <v>9634813.3532065246</v>
      </c>
      <c r="V285" s="100">
        <f t="shared" si="39"/>
        <v>9468441.8577449545</v>
      </c>
      <c r="W285" s="100">
        <f t="shared" si="40"/>
        <v>9241822.1660104524</v>
      </c>
      <c r="X285" s="100">
        <f t="shared" si="41"/>
        <v>8958834.9695502557</v>
      </c>
      <c r="Y285" s="100">
        <f t="shared" si="42"/>
        <v>8635511.2863893025</v>
      </c>
      <c r="Z285" s="101"/>
    </row>
    <row r="286" spans="2:26" s="42" customFormat="1">
      <c r="B286" s="92">
        <v>345</v>
      </c>
      <c r="C286" s="93" t="s">
        <v>310</v>
      </c>
      <c r="D286" s="94">
        <v>198.029513888889</v>
      </c>
      <c r="E286" s="95">
        <v>3.8960794984891399E-3</v>
      </c>
      <c r="F286" s="96">
        <v>0.94699999999999995</v>
      </c>
      <c r="G286" s="96">
        <v>0.879</v>
      </c>
      <c r="H286" s="96">
        <v>0.79400000000000004</v>
      </c>
      <c r="I286" s="96">
        <v>0.73899999999999999</v>
      </c>
      <c r="J286" s="96">
        <v>0.69399999999999995</v>
      </c>
      <c r="K286" s="96">
        <v>0.65100000000000002</v>
      </c>
      <c r="L286" s="97">
        <v>3.6895872850692098E-3</v>
      </c>
      <c r="M286" s="98">
        <v>3.4246538791719498E-3</v>
      </c>
      <c r="N286" s="98">
        <v>3.0934871218003699E-3</v>
      </c>
      <c r="O286" s="98">
        <v>2.8792027493834702E-3</v>
      </c>
      <c r="P286" s="98">
        <v>2.7038791719514602E-3</v>
      </c>
      <c r="Q286" s="99">
        <v>2.5363477535164298E-3</v>
      </c>
      <c r="R286" s="92">
        <f t="shared" si="35"/>
        <v>345</v>
      </c>
      <c r="S286" s="93" t="str">
        <f t="shared" si="36"/>
        <v>Veenendaal</v>
      </c>
      <c r="T286" s="100">
        <f t="shared" si="37"/>
        <v>7628928.9506502096</v>
      </c>
      <c r="U286" s="100">
        <f t="shared" si="38"/>
        <v>7267599.4909182768</v>
      </c>
      <c r="V286" s="100">
        <f t="shared" si="39"/>
        <v>6783074.2142382143</v>
      </c>
      <c r="W286" s="100">
        <f t="shared" si="40"/>
        <v>6504029.553065924</v>
      </c>
      <c r="X286" s="100">
        <f t="shared" si="41"/>
        <v>6309975.3772388715</v>
      </c>
      <c r="Y286" s="100">
        <f t="shared" si="42"/>
        <v>6115218.9375364576</v>
      </c>
      <c r="Z286" s="101"/>
    </row>
    <row r="287" spans="2:26" s="42" customFormat="1">
      <c r="B287" s="92">
        <v>717</v>
      </c>
      <c r="C287" s="93" t="s">
        <v>311</v>
      </c>
      <c r="D287" s="94">
        <v>31.071759259259299</v>
      </c>
      <c r="E287" s="95">
        <v>6.11313141433623E-4</v>
      </c>
      <c r="F287" s="96">
        <v>0.93600000000000005</v>
      </c>
      <c r="G287" s="96">
        <v>0.85399999999999998</v>
      </c>
      <c r="H287" s="96">
        <v>0.77400000000000002</v>
      </c>
      <c r="I287" s="96">
        <v>0.74199999999999999</v>
      </c>
      <c r="J287" s="96">
        <v>0.70299999999999996</v>
      </c>
      <c r="K287" s="96">
        <v>0.68300000000000005</v>
      </c>
      <c r="L287" s="97">
        <v>5.7218910038187097E-4</v>
      </c>
      <c r="M287" s="98">
        <v>5.2206142278431395E-4</v>
      </c>
      <c r="N287" s="98">
        <v>4.7315637146962402E-4</v>
      </c>
      <c r="O287" s="98">
        <v>4.53594350943748E-4</v>
      </c>
      <c r="P287" s="98">
        <v>4.2975313842783701E-4</v>
      </c>
      <c r="Q287" s="99">
        <v>4.1752687559916499E-4</v>
      </c>
      <c r="R287" s="92">
        <f t="shared" si="35"/>
        <v>717</v>
      </c>
      <c r="S287" s="93" t="str">
        <f t="shared" si="36"/>
        <v>Veere</v>
      </c>
      <c r="T287" s="100">
        <f t="shared" si="37"/>
        <v>1183110.6451430302</v>
      </c>
      <c r="U287" s="100">
        <f t="shared" si="38"/>
        <v>1107888.1149217738</v>
      </c>
      <c r="V287" s="100">
        <f t="shared" si="39"/>
        <v>1037487.6817816726</v>
      </c>
      <c r="W287" s="100">
        <f t="shared" si="40"/>
        <v>1024655.5454539016</v>
      </c>
      <c r="X287" s="100">
        <f t="shared" si="41"/>
        <v>1002904.1792624381</v>
      </c>
      <c r="Y287" s="100">
        <f t="shared" si="42"/>
        <v>1006671.2078635723</v>
      </c>
      <c r="Z287" s="101"/>
    </row>
    <row r="288" spans="2:26" s="42" customFormat="1">
      <c r="B288" s="92">
        <v>861</v>
      </c>
      <c r="C288" s="93" t="s">
        <v>312</v>
      </c>
      <c r="D288" s="94">
        <v>105.273148148148</v>
      </c>
      <c r="E288" s="95">
        <v>2.0711688181567702E-3</v>
      </c>
      <c r="F288" s="96">
        <v>0.95</v>
      </c>
      <c r="G288" s="96">
        <v>0.86199999999999999</v>
      </c>
      <c r="H288" s="96">
        <v>0.81399999999999995</v>
      </c>
      <c r="I288" s="96">
        <v>0.76900000000000002</v>
      </c>
      <c r="J288" s="96">
        <v>0.72099999999999997</v>
      </c>
      <c r="K288" s="96">
        <v>0.70199999999999996</v>
      </c>
      <c r="L288" s="97">
        <v>1.9676103772489299E-3</v>
      </c>
      <c r="M288" s="98">
        <v>1.78534752125114E-3</v>
      </c>
      <c r="N288" s="98">
        <v>1.68593141797961E-3</v>
      </c>
      <c r="O288" s="98">
        <v>1.5927288211625599E-3</v>
      </c>
      <c r="P288" s="98">
        <v>1.4933127178910299E-3</v>
      </c>
      <c r="Q288" s="99">
        <v>1.4539605103460499E-3</v>
      </c>
      <c r="R288" s="92">
        <f t="shared" si="35"/>
        <v>861</v>
      </c>
      <c r="S288" s="93" t="str">
        <f t="shared" si="36"/>
        <v>Veldhoven</v>
      </c>
      <c r="T288" s="100">
        <f t="shared" si="37"/>
        <v>4068411.6164804511</v>
      </c>
      <c r="U288" s="100">
        <f t="shared" si="38"/>
        <v>3788759.7387489197</v>
      </c>
      <c r="V288" s="100">
        <f t="shared" si="39"/>
        <v>3696733.6465315791</v>
      </c>
      <c r="W288" s="100">
        <f t="shared" si="40"/>
        <v>3597924.9203896346</v>
      </c>
      <c r="X288" s="100">
        <f t="shared" si="41"/>
        <v>3484906.6401178716</v>
      </c>
      <c r="Y288" s="100">
        <f t="shared" si="42"/>
        <v>3505547.2322244956</v>
      </c>
      <c r="Z288" s="101"/>
    </row>
    <row r="289" spans="2:26" s="42" customFormat="1">
      <c r="B289" s="92">
        <v>453</v>
      </c>
      <c r="C289" s="93" t="s">
        <v>313</v>
      </c>
      <c r="D289" s="94">
        <v>139.66724537037001</v>
      </c>
      <c r="E289" s="95">
        <v>2.7478464225452201E-3</v>
      </c>
      <c r="F289" s="96">
        <v>0.94799999999999995</v>
      </c>
      <c r="G289" s="96">
        <v>0.879</v>
      </c>
      <c r="H289" s="96">
        <v>0.81</v>
      </c>
      <c r="I289" s="96">
        <v>0.751</v>
      </c>
      <c r="J289" s="96">
        <v>0.70499999999999996</v>
      </c>
      <c r="K289" s="96">
        <v>0.67900000000000005</v>
      </c>
      <c r="L289" s="97">
        <v>2.6049584085728601E-3</v>
      </c>
      <c r="M289" s="98">
        <v>2.4153570054172399E-3</v>
      </c>
      <c r="N289" s="98">
        <v>2.2257556022616302E-3</v>
      </c>
      <c r="O289" s="98">
        <v>2.0636326633314602E-3</v>
      </c>
      <c r="P289" s="98">
        <v>1.9372317278943799E-3</v>
      </c>
      <c r="Q289" s="99">
        <v>1.8657877209081999E-3</v>
      </c>
      <c r="R289" s="92">
        <f t="shared" si="35"/>
        <v>453</v>
      </c>
      <c r="S289" s="93" t="str">
        <f t="shared" si="36"/>
        <v>Velsen</v>
      </c>
      <c r="T289" s="100">
        <f t="shared" si="37"/>
        <v>5386250.8413399439</v>
      </c>
      <c r="U289" s="100">
        <f t="shared" si="38"/>
        <v>5125728.894740331</v>
      </c>
      <c r="V289" s="100">
        <f t="shared" si="39"/>
        <v>4880403.5182504905</v>
      </c>
      <c r="W289" s="100">
        <f t="shared" si="40"/>
        <v>4661682.0687094806</v>
      </c>
      <c r="X289" s="100">
        <f t="shared" si="41"/>
        <v>4520869.3605184862</v>
      </c>
      <c r="Y289" s="100">
        <f t="shared" si="42"/>
        <v>4498476.3577873874</v>
      </c>
      <c r="Z289" s="101"/>
    </row>
    <row r="290" spans="2:26" s="42" customFormat="1">
      <c r="B290" s="92">
        <v>983</v>
      </c>
      <c r="C290" s="93" t="s">
        <v>314</v>
      </c>
      <c r="D290" s="94">
        <v>391.21759259259301</v>
      </c>
      <c r="E290" s="95">
        <v>7.6969074559435999E-3</v>
      </c>
      <c r="F290" s="96">
        <v>0.92400000000000004</v>
      </c>
      <c r="G290" s="96">
        <v>0.85599999999999998</v>
      </c>
      <c r="H290" s="96">
        <v>0.79300000000000004</v>
      </c>
      <c r="I290" s="96">
        <v>0.749</v>
      </c>
      <c r="J290" s="96">
        <v>0.69499999999999995</v>
      </c>
      <c r="K290" s="96">
        <v>0.63400000000000001</v>
      </c>
      <c r="L290" s="97">
        <v>7.1119424892918904E-3</v>
      </c>
      <c r="M290" s="98">
        <v>6.58855278228772E-3</v>
      </c>
      <c r="N290" s="98">
        <v>6.1036476125632799E-3</v>
      </c>
      <c r="O290" s="98">
        <v>5.7649836845017604E-3</v>
      </c>
      <c r="P290" s="98">
        <v>5.3493506818808002E-3</v>
      </c>
      <c r="Q290" s="99">
        <v>4.8798393270682401E-3</v>
      </c>
      <c r="R290" s="92">
        <f t="shared" si="35"/>
        <v>983</v>
      </c>
      <c r="S290" s="93" t="str">
        <f t="shared" si="36"/>
        <v>Venlo</v>
      </c>
      <c r="T290" s="100">
        <f t="shared" si="37"/>
        <v>14705304.349752082</v>
      </c>
      <c r="U290" s="100">
        <f t="shared" si="38"/>
        <v>13981840.073724501</v>
      </c>
      <c r="V290" s="100">
        <f t="shared" si="39"/>
        <v>13383438.528581778</v>
      </c>
      <c r="W290" s="100">
        <f t="shared" si="40"/>
        <v>13022919.023320379</v>
      </c>
      <c r="X290" s="100">
        <f t="shared" si="41"/>
        <v>12483646.250554338</v>
      </c>
      <c r="Y290" s="100">
        <f t="shared" si="42"/>
        <v>11765455.199765282</v>
      </c>
      <c r="Z290" s="101"/>
    </row>
    <row r="291" spans="2:26" s="42" customFormat="1">
      <c r="B291" s="92">
        <v>984</v>
      </c>
      <c r="C291" s="93" t="s">
        <v>315</v>
      </c>
      <c r="D291" s="94">
        <v>274.48495370370398</v>
      </c>
      <c r="E291" s="95">
        <v>5.4002819063059997E-3</v>
      </c>
      <c r="F291" s="96">
        <v>0.94099999999999995</v>
      </c>
      <c r="G291" s="96">
        <v>0.86799999999999999</v>
      </c>
      <c r="H291" s="96">
        <v>0.81100000000000005</v>
      </c>
      <c r="I291" s="96">
        <v>0.746</v>
      </c>
      <c r="J291" s="96">
        <v>0.70099999999999996</v>
      </c>
      <c r="K291" s="96">
        <v>0.65200000000000002</v>
      </c>
      <c r="L291" s="97">
        <v>5.0816652738339503E-3</v>
      </c>
      <c r="M291" s="98">
        <v>4.6874446946736101E-3</v>
      </c>
      <c r="N291" s="98">
        <v>4.3796286260141702E-3</v>
      </c>
      <c r="O291" s="98">
        <v>4.0286103021042801E-3</v>
      </c>
      <c r="P291" s="98">
        <v>3.7855976163205102E-3</v>
      </c>
      <c r="Q291" s="99">
        <v>3.5209838029115099E-3</v>
      </c>
      <c r="R291" s="92">
        <f t="shared" si="35"/>
        <v>984</v>
      </c>
      <c r="S291" s="93" t="str">
        <f t="shared" si="36"/>
        <v>Venray</v>
      </c>
      <c r="T291" s="100">
        <f t="shared" si="37"/>
        <v>10507317.032977697</v>
      </c>
      <c r="U291" s="100">
        <f t="shared" si="38"/>
        <v>9947420.0543018002</v>
      </c>
      <c r="V291" s="100">
        <f t="shared" si="39"/>
        <v>9603190.455102643</v>
      </c>
      <c r="W291" s="100">
        <f t="shared" si="40"/>
        <v>9100505.5021855645</v>
      </c>
      <c r="X291" s="100">
        <f t="shared" si="41"/>
        <v>8834354.7281651255</v>
      </c>
      <c r="Y291" s="100">
        <f t="shared" si="42"/>
        <v>8489209.257867692</v>
      </c>
      <c r="Z291" s="101"/>
    </row>
    <row r="292" spans="2:26" s="42" customFormat="1">
      <c r="B292" s="92">
        <v>1961</v>
      </c>
      <c r="C292" s="93" t="s">
        <v>316</v>
      </c>
      <c r="D292" s="94">
        <v>95.043981481481495</v>
      </c>
      <c r="E292" s="95">
        <v>1.86991777353223E-3</v>
      </c>
      <c r="F292" s="96">
        <v>0.91600000000000004</v>
      </c>
      <c r="G292" s="96">
        <v>0.873</v>
      </c>
      <c r="H292" s="96">
        <v>0.80500000000000005</v>
      </c>
      <c r="I292" s="96">
        <v>0.76900000000000002</v>
      </c>
      <c r="J292" s="96">
        <v>0.71299999999999997</v>
      </c>
      <c r="K292" s="96">
        <v>0.66100000000000003</v>
      </c>
      <c r="L292" s="97">
        <v>1.71284468055552E-3</v>
      </c>
      <c r="M292" s="98">
        <v>1.6324382162936401E-3</v>
      </c>
      <c r="N292" s="98">
        <v>1.5052838076934499E-3</v>
      </c>
      <c r="O292" s="98">
        <v>1.43796676784629E-3</v>
      </c>
      <c r="P292" s="98">
        <v>1.33325137252848E-3</v>
      </c>
      <c r="Q292" s="99">
        <v>1.2360156483048001E-3</v>
      </c>
      <c r="R292" s="92">
        <f t="shared" si="35"/>
        <v>1961</v>
      </c>
      <c r="S292" s="93" t="str">
        <f t="shared" si="36"/>
        <v>Vijfheerenlanden</v>
      </c>
      <c r="T292" s="100">
        <f t="shared" si="37"/>
        <v>3541634.7037883126</v>
      </c>
      <c r="U292" s="100">
        <f t="shared" si="38"/>
        <v>3464264.5850563399</v>
      </c>
      <c r="V292" s="100">
        <f t="shared" si="39"/>
        <v>3300628.5072663897</v>
      </c>
      <c r="W292" s="100">
        <f t="shared" si="40"/>
        <v>3248322.2504568822</v>
      </c>
      <c r="X292" s="100">
        <f t="shared" si="41"/>
        <v>3111375.4710617904</v>
      </c>
      <c r="Y292" s="100">
        <f t="shared" si="42"/>
        <v>2980074.9085474149</v>
      </c>
      <c r="Z292" s="101"/>
    </row>
    <row r="293" spans="2:26" s="42" customFormat="1">
      <c r="B293" s="92">
        <v>622</v>
      </c>
      <c r="C293" s="93" t="s">
        <v>317</v>
      </c>
      <c r="D293" s="94">
        <v>252.68981481481501</v>
      </c>
      <c r="E293" s="95">
        <v>4.9714791883466499E-3</v>
      </c>
      <c r="F293" s="96">
        <v>0.92900000000000005</v>
      </c>
      <c r="G293" s="96">
        <v>0.873</v>
      </c>
      <c r="H293" s="96">
        <v>0.81499999999999995</v>
      </c>
      <c r="I293" s="96">
        <v>0.77100000000000002</v>
      </c>
      <c r="J293" s="96">
        <v>0.72399999999999998</v>
      </c>
      <c r="K293" s="96">
        <v>0.67300000000000004</v>
      </c>
      <c r="L293" s="97">
        <v>4.6185041659740399E-3</v>
      </c>
      <c r="M293" s="98">
        <v>4.3401013314266299E-3</v>
      </c>
      <c r="N293" s="98">
        <v>4.0517555385025201E-3</v>
      </c>
      <c r="O293" s="98">
        <v>3.83301045421527E-3</v>
      </c>
      <c r="P293" s="98">
        <v>3.5993509323629801E-3</v>
      </c>
      <c r="Q293" s="99">
        <v>3.3458054937573001E-3</v>
      </c>
      <c r="R293" s="92">
        <f t="shared" si="35"/>
        <v>622</v>
      </c>
      <c r="S293" s="93" t="str">
        <f t="shared" si="36"/>
        <v>Vlaardingen</v>
      </c>
      <c r="T293" s="100">
        <f t="shared" si="37"/>
        <v>9549642.6614113897</v>
      </c>
      <c r="U293" s="100">
        <f t="shared" si="38"/>
        <v>9210308.3522228841</v>
      </c>
      <c r="V293" s="100">
        <f t="shared" si="39"/>
        <v>8884264.7256984059</v>
      </c>
      <c r="W293" s="100">
        <f t="shared" si="40"/>
        <v>8658651.523156913</v>
      </c>
      <c r="X293" s="100">
        <f t="shared" si="41"/>
        <v>8399715.4876045994</v>
      </c>
      <c r="Y293" s="100">
        <f t="shared" si="42"/>
        <v>8066848.5180597389</v>
      </c>
      <c r="Z293" s="101"/>
    </row>
    <row r="294" spans="2:26" s="42" customFormat="1">
      <c r="B294" s="92">
        <v>718</v>
      </c>
      <c r="C294" s="93" t="s">
        <v>319</v>
      </c>
      <c r="D294" s="94">
        <v>211.779513888889</v>
      </c>
      <c r="E294" s="95">
        <v>4.1666002509376E-3</v>
      </c>
      <c r="F294" s="96">
        <v>0.94399999999999995</v>
      </c>
      <c r="G294" s="96">
        <v>0.89600000000000002</v>
      </c>
      <c r="H294" s="96">
        <v>0.82699999999999996</v>
      </c>
      <c r="I294" s="96">
        <v>0.77300000000000002</v>
      </c>
      <c r="J294" s="96">
        <v>0.70499999999999996</v>
      </c>
      <c r="K294" s="96">
        <v>0.625</v>
      </c>
      <c r="L294" s="97">
        <v>3.9332706368850898E-3</v>
      </c>
      <c r="M294" s="98">
        <v>3.73327382484009E-3</v>
      </c>
      <c r="N294" s="98">
        <v>3.4457784075253902E-3</v>
      </c>
      <c r="O294" s="98">
        <v>3.22078199397476E-3</v>
      </c>
      <c r="P294" s="98">
        <v>2.9374531769110102E-3</v>
      </c>
      <c r="Q294" s="99">
        <v>2.604125156836E-3</v>
      </c>
      <c r="R294" s="92">
        <f t="shared" si="35"/>
        <v>718</v>
      </c>
      <c r="S294" s="93" t="str">
        <f t="shared" si="36"/>
        <v>Vlissingen</v>
      </c>
      <c r="T294" s="100">
        <f t="shared" si="37"/>
        <v>8132790.9909880832</v>
      </c>
      <c r="U294" s="100">
        <f t="shared" si="38"/>
        <v>7922534.6286459239</v>
      </c>
      <c r="V294" s="100">
        <f t="shared" si="39"/>
        <v>7555541.6084814733</v>
      </c>
      <c r="W294" s="100">
        <f t="shared" si="40"/>
        <v>7275646.4536163993</v>
      </c>
      <c r="X294" s="100">
        <f t="shared" si="41"/>
        <v>6855061.2062754249</v>
      </c>
      <c r="Y294" s="100">
        <f t="shared" si="42"/>
        <v>6278632.5150879789</v>
      </c>
      <c r="Z294" s="101"/>
    </row>
    <row r="295" spans="2:26" s="42" customFormat="1">
      <c r="B295" s="92">
        <v>986</v>
      </c>
      <c r="C295" s="93" t="s">
        <v>320</v>
      </c>
      <c r="D295" s="94">
        <v>27.1388888888889</v>
      </c>
      <c r="E295" s="95">
        <v>5.3393691947908797E-4</v>
      </c>
      <c r="F295" s="96">
        <v>0.90200000000000002</v>
      </c>
      <c r="G295" s="96">
        <v>0.86099999999999999</v>
      </c>
      <c r="H295" s="96">
        <v>0.83699999999999997</v>
      </c>
      <c r="I295" s="96">
        <v>0.81299999999999994</v>
      </c>
      <c r="J295" s="96">
        <v>0.69199999999999995</v>
      </c>
      <c r="K295" s="96">
        <v>0.624</v>
      </c>
      <c r="L295" s="97">
        <v>4.8161110137013701E-4</v>
      </c>
      <c r="M295" s="98">
        <v>4.5971968767149498E-4</v>
      </c>
      <c r="N295" s="98">
        <v>4.46905201603997E-4</v>
      </c>
      <c r="O295" s="98">
        <v>4.3409071553649902E-4</v>
      </c>
      <c r="P295" s="98">
        <v>3.6948434827952902E-4</v>
      </c>
      <c r="Q295" s="99">
        <v>3.3317663775495098E-4</v>
      </c>
      <c r="R295" s="92">
        <f t="shared" si="35"/>
        <v>986</v>
      </c>
      <c r="S295" s="93" t="str">
        <f t="shared" si="36"/>
        <v>Voerendaal</v>
      </c>
      <c r="T295" s="100">
        <f t="shared" si="37"/>
        <v>995823.26973686169</v>
      </c>
      <c r="U295" s="100">
        <f t="shared" si="38"/>
        <v>975590.14311084291</v>
      </c>
      <c r="V295" s="100">
        <f t="shared" si="39"/>
        <v>979926.86888729373</v>
      </c>
      <c r="W295" s="100">
        <f t="shared" si="40"/>
        <v>980597.43905339425</v>
      </c>
      <c r="X295" s="100">
        <f t="shared" si="41"/>
        <v>862256.40705546795</v>
      </c>
      <c r="Y295" s="100">
        <f t="shared" si="42"/>
        <v>803299.97411398054</v>
      </c>
    </row>
    <row r="296" spans="2:26" s="42" customFormat="1">
      <c r="B296" s="92">
        <v>285</v>
      </c>
      <c r="C296" s="93" t="s">
        <v>323</v>
      </c>
      <c r="D296" s="94">
        <v>57.1493055555556</v>
      </c>
      <c r="E296" s="95">
        <v>1.12436895569426E-3</v>
      </c>
      <c r="F296" s="96">
        <v>0.96899999999999997</v>
      </c>
      <c r="G296" s="96">
        <v>0.875</v>
      </c>
      <c r="H296" s="96">
        <v>0.80600000000000005</v>
      </c>
      <c r="I296" s="96">
        <v>0.78500000000000003</v>
      </c>
      <c r="J296" s="96">
        <v>0.73599999999999999</v>
      </c>
      <c r="K296" s="96">
        <v>0.71699999999999997</v>
      </c>
      <c r="L296" s="97">
        <v>1.08951351806774E-3</v>
      </c>
      <c r="M296" s="98">
        <v>9.8382283623247506E-4</v>
      </c>
      <c r="N296" s="98">
        <v>9.0624137828957101E-4</v>
      </c>
      <c r="O296" s="98">
        <v>8.8262963021999198E-4</v>
      </c>
      <c r="P296" s="98">
        <v>8.2753555139097304E-4</v>
      </c>
      <c r="Q296" s="99">
        <v>8.0617254123278197E-4</v>
      </c>
      <c r="R296" s="92">
        <f t="shared" si="35"/>
        <v>285</v>
      </c>
      <c r="S296" s="93" t="str">
        <f t="shared" si="36"/>
        <v>Voorst</v>
      </c>
      <c r="T296" s="100">
        <f t="shared" si="37"/>
        <v>2252778.0420719408</v>
      </c>
      <c r="U296" s="100">
        <f t="shared" si="38"/>
        <v>2087811.0886597752</v>
      </c>
      <c r="V296" s="100">
        <f t="shared" si="39"/>
        <v>1987111.0765685532</v>
      </c>
      <c r="W296" s="100">
        <f t="shared" si="40"/>
        <v>1993832.9110694735</v>
      </c>
      <c r="X296" s="100">
        <f t="shared" si="41"/>
        <v>1931199.0739949283</v>
      </c>
      <c r="Y296" s="100">
        <f t="shared" si="42"/>
        <v>1943708.8562614033</v>
      </c>
      <c r="Z296" s="101"/>
    </row>
    <row r="297" spans="2:26" s="42" customFormat="1">
      <c r="B297" s="92">
        <v>865</v>
      </c>
      <c r="C297" s="93" t="s">
        <v>324</v>
      </c>
      <c r="D297" s="94">
        <v>127.103009259259</v>
      </c>
      <c r="E297" s="95">
        <v>2.5006546693293699E-3</v>
      </c>
      <c r="F297" s="96">
        <v>0.95399999999999996</v>
      </c>
      <c r="G297" s="96">
        <v>0.82</v>
      </c>
      <c r="H297" s="96">
        <v>0.75800000000000001</v>
      </c>
      <c r="I297" s="96">
        <v>0.69199999999999995</v>
      </c>
      <c r="J297" s="96">
        <v>0.63200000000000001</v>
      </c>
      <c r="K297" s="96">
        <v>0.58299999999999996</v>
      </c>
      <c r="L297" s="97">
        <v>2.38562455454022E-3</v>
      </c>
      <c r="M297" s="98">
        <v>2.0505368288500801E-3</v>
      </c>
      <c r="N297" s="98">
        <v>1.89549623935166E-3</v>
      </c>
      <c r="O297" s="98">
        <v>1.73045303117592E-3</v>
      </c>
      <c r="P297" s="98">
        <v>1.58041375101616E-3</v>
      </c>
      <c r="Q297" s="99">
        <v>1.4578816722190201E-3</v>
      </c>
      <c r="R297" s="92">
        <f t="shared" si="35"/>
        <v>865</v>
      </c>
      <c r="S297" s="93" t="str">
        <f t="shared" si="36"/>
        <v>Vught</v>
      </c>
      <c r="T297" s="100">
        <f t="shared" si="37"/>
        <v>4932736.0551039251</v>
      </c>
      <c r="U297" s="100">
        <f t="shared" si="38"/>
        <v>4351528.9250379093</v>
      </c>
      <c r="V297" s="100">
        <f t="shared" si="39"/>
        <v>4156245.4143494125</v>
      </c>
      <c r="W297" s="100">
        <f t="shared" si="40"/>
        <v>3909039.631672598</v>
      </c>
      <c r="X297" s="100">
        <f t="shared" si="41"/>
        <v>3688172.1484486205</v>
      </c>
      <c r="Y297" s="100">
        <f t="shared" si="42"/>
        <v>3515001.284142056</v>
      </c>
      <c r="Z297" s="101"/>
    </row>
    <row r="298" spans="2:26" s="42" customFormat="1">
      <c r="B298" s="92">
        <v>1949</v>
      </c>
      <c r="C298" s="93" t="s">
        <v>325</v>
      </c>
      <c r="D298" s="94">
        <v>159.06828703703701</v>
      </c>
      <c r="E298" s="95">
        <v>3.1295471054507201E-3</v>
      </c>
      <c r="F298" s="96">
        <v>0.93400000000000005</v>
      </c>
      <c r="G298" s="96">
        <v>0.873</v>
      </c>
      <c r="H298" s="96">
        <v>0.79900000000000004</v>
      </c>
      <c r="I298" s="96">
        <v>0.746</v>
      </c>
      <c r="J298" s="96">
        <v>0.69099999999999995</v>
      </c>
      <c r="K298" s="96">
        <v>0.65100000000000002</v>
      </c>
      <c r="L298" s="97">
        <v>2.9229969964909698E-3</v>
      </c>
      <c r="M298" s="98">
        <v>2.7320946230584798E-3</v>
      </c>
      <c r="N298" s="98">
        <v>2.5005081372551198E-3</v>
      </c>
      <c r="O298" s="98">
        <v>2.33464214066624E-3</v>
      </c>
      <c r="P298" s="98">
        <v>2.16251704986645E-3</v>
      </c>
      <c r="Q298" s="99">
        <v>2.0373351656484198E-3</v>
      </c>
      <c r="R298" s="92">
        <f t="shared" si="35"/>
        <v>1949</v>
      </c>
      <c r="S298" s="93" t="str">
        <f t="shared" si="36"/>
        <v>Waadhoeke</v>
      </c>
      <c r="T298" s="100">
        <f t="shared" si="37"/>
        <v>6043856.5851072622</v>
      </c>
      <c r="U298" s="100">
        <f t="shared" si="38"/>
        <v>5797890.8795540277</v>
      </c>
      <c r="V298" s="100">
        <f t="shared" si="39"/>
        <v>5482852.0696853166</v>
      </c>
      <c r="W298" s="100">
        <f t="shared" si="40"/>
        <v>5273884.0576537456</v>
      </c>
      <c r="X298" s="100">
        <f t="shared" si="41"/>
        <v>5046612.0968224639</v>
      </c>
      <c r="Y298" s="100">
        <f t="shared" si="42"/>
        <v>4912082.9625232574</v>
      </c>
      <c r="Z298" s="101"/>
    </row>
    <row r="299" spans="2:26" s="42" customFormat="1">
      <c r="B299" s="92">
        <v>866</v>
      </c>
      <c r="C299" s="93" t="s">
        <v>326</v>
      </c>
      <c r="D299" s="94">
        <v>31.875</v>
      </c>
      <c r="E299" s="95">
        <v>6.2711628976689195E-4</v>
      </c>
      <c r="F299" s="96">
        <v>0.96499999999999997</v>
      </c>
      <c r="G299" s="96">
        <v>0.91200000000000003</v>
      </c>
      <c r="H299" s="96">
        <v>0.81799999999999995</v>
      </c>
      <c r="I299" s="96">
        <v>0.79800000000000004</v>
      </c>
      <c r="J299" s="96">
        <v>0.73199999999999998</v>
      </c>
      <c r="K299" s="96">
        <v>0.66600000000000004</v>
      </c>
      <c r="L299" s="97">
        <v>6.0516721962505099E-4</v>
      </c>
      <c r="M299" s="98">
        <v>5.71930056267406E-4</v>
      </c>
      <c r="N299" s="98">
        <v>5.1298112502931798E-4</v>
      </c>
      <c r="O299" s="98">
        <v>5.0043879923397996E-4</v>
      </c>
      <c r="P299" s="98">
        <v>4.5904912410936499E-4</v>
      </c>
      <c r="Q299" s="99">
        <v>4.1765944898475001E-4</v>
      </c>
      <c r="R299" s="92">
        <f t="shared" si="35"/>
        <v>866</v>
      </c>
      <c r="S299" s="93" t="str">
        <f t="shared" si="36"/>
        <v>Waalre</v>
      </c>
      <c r="T299" s="100">
        <f t="shared" si="37"/>
        <v>1251299.2280911556</v>
      </c>
      <c r="U299" s="100">
        <f t="shared" si="38"/>
        <v>1213716.4024222149</v>
      </c>
      <c r="V299" s="100">
        <f t="shared" si="39"/>
        <v>1124811.2258350698</v>
      </c>
      <c r="W299" s="100">
        <f t="shared" si="40"/>
        <v>1130475.6986688771</v>
      </c>
      <c r="X299" s="100">
        <f t="shared" si="41"/>
        <v>1071271.4902798783</v>
      </c>
      <c r="Y299" s="100">
        <f t="shared" si="42"/>
        <v>1006990.8467131816</v>
      </c>
      <c r="Z299" s="101"/>
    </row>
    <row r="300" spans="2:26" s="42" customFormat="1">
      <c r="B300" s="92">
        <v>867</v>
      </c>
      <c r="C300" s="93" t="s">
        <v>327</v>
      </c>
      <c r="D300" s="94">
        <v>155.63773148148101</v>
      </c>
      <c r="E300" s="95">
        <v>3.0620535439812501E-3</v>
      </c>
      <c r="F300" s="96">
        <v>0.92300000000000004</v>
      </c>
      <c r="G300" s="96">
        <v>0.85499999999999998</v>
      </c>
      <c r="H300" s="96">
        <v>0.81799999999999995</v>
      </c>
      <c r="I300" s="96">
        <v>0.76200000000000001</v>
      </c>
      <c r="J300" s="96">
        <v>0.71399999999999997</v>
      </c>
      <c r="K300" s="96">
        <v>0.66500000000000004</v>
      </c>
      <c r="L300" s="97">
        <v>2.8262754210947E-3</v>
      </c>
      <c r="M300" s="98">
        <v>2.6180557801039699E-3</v>
      </c>
      <c r="N300" s="98">
        <v>2.50475979897667E-3</v>
      </c>
      <c r="O300" s="98">
        <v>2.3332848005137201E-3</v>
      </c>
      <c r="P300" s="98">
        <v>2.18630623040262E-3</v>
      </c>
      <c r="Q300" s="99">
        <v>2.03626560674753E-3</v>
      </c>
      <c r="R300" s="92">
        <f t="shared" si="35"/>
        <v>867</v>
      </c>
      <c r="S300" s="93" t="str">
        <f t="shared" si="36"/>
        <v>Waalwijk</v>
      </c>
      <c r="T300" s="100">
        <f t="shared" si="37"/>
        <v>5843866.1878942428</v>
      </c>
      <c r="U300" s="100">
        <f t="shared" si="38"/>
        <v>5555884.3392605307</v>
      </c>
      <c r="V300" s="100">
        <f t="shared" si="39"/>
        <v>5492174.6677294057</v>
      </c>
      <c r="W300" s="100">
        <f t="shared" si="40"/>
        <v>5270817.8684222149</v>
      </c>
      <c r="X300" s="100">
        <f t="shared" si="41"/>
        <v>5102128.3140355228</v>
      </c>
      <c r="Y300" s="100">
        <f t="shared" si="42"/>
        <v>4909504.220378588</v>
      </c>
      <c r="Z300" s="101"/>
    </row>
    <row r="301" spans="2:26" s="42" customFormat="1">
      <c r="B301" s="92">
        <v>627</v>
      </c>
      <c r="C301" s="93" t="s">
        <v>328</v>
      </c>
      <c r="D301" s="94">
        <v>52.490740740740698</v>
      </c>
      <c r="E301" s="95">
        <v>1.03271524958272E-3</v>
      </c>
      <c r="F301" s="96">
        <v>0.94799999999999995</v>
      </c>
      <c r="G301" s="96">
        <v>0.91400000000000003</v>
      </c>
      <c r="H301" s="96">
        <v>0.85799999999999998</v>
      </c>
      <c r="I301" s="96">
        <v>0.76500000000000001</v>
      </c>
      <c r="J301" s="96">
        <v>0.71599999999999997</v>
      </c>
      <c r="K301" s="96">
        <v>0.66500000000000004</v>
      </c>
      <c r="L301" s="97">
        <v>9.7901405660441804E-4</v>
      </c>
      <c r="M301" s="98">
        <v>9.43901738118605E-4</v>
      </c>
      <c r="N301" s="98">
        <v>8.8606968414197296E-4</v>
      </c>
      <c r="O301" s="98">
        <v>7.9002716593077997E-4</v>
      </c>
      <c r="P301" s="98">
        <v>7.3942411870122704E-4</v>
      </c>
      <c r="Q301" s="99">
        <v>6.8675564097250797E-4</v>
      </c>
      <c r="R301" s="92">
        <f t="shared" si="35"/>
        <v>627</v>
      </c>
      <c r="S301" s="93" t="str">
        <f t="shared" si="36"/>
        <v>Waddinxveen</v>
      </c>
      <c r="T301" s="100">
        <f t="shared" si="37"/>
        <v>2024299.2244003373</v>
      </c>
      <c r="U301" s="100">
        <f t="shared" si="38"/>
        <v>2003092.8769614266</v>
      </c>
      <c r="V301" s="100">
        <f t="shared" si="39"/>
        <v>1942880.7006067999</v>
      </c>
      <c r="W301" s="100">
        <f t="shared" si="40"/>
        <v>1784646.8214296463</v>
      </c>
      <c r="X301" s="100">
        <f t="shared" si="41"/>
        <v>1725575.621403934</v>
      </c>
      <c r="Y301" s="100">
        <f t="shared" si="42"/>
        <v>1655790.7311064098</v>
      </c>
      <c r="Z301" s="101"/>
    </row>
    <row r="302" spans="2:26" s="42" customFormat="1">
      <c r="B302" s="92">
        <v>289</v>
      </c>
      <c r="C302" s="93" t="s">
        <v>329</v>
      </c>
      <c r="D302" s="94">
        <v>97.717592592592595</v>
      </c>
      <c r="E302" s="95">
        <v>1.92251903095277E-3</v>
      </c>
      <c r="F302" s="96">
        <v>0.91200000000000003</v>
      </c>
      <c r="G302" s="96">
        <v>0.84499999999999997</v>
      </c>
      <c r="H302" s="96">
        <v>0.75900000000000001</v>
      </c>
      <c r="I302" s="96">
        <v>0.69</v>
      </c>
      <c r="J302" s="96">
        <v>0.66500000000000004</v>
      </c>
      <c r="K302" s="96">
        <v>0.64</v>
      </c>
      <c r="L302" s="97">
        <v>1.7533373562289201E-3</v>
      </c>
      <c r="M302" s="98">
        <v>1.6245285811550901E-3</v>
      </c>
      <c r="N302" s="98">
        <v>1.45919194449315E-3</v>
      </c>
      <c r="O302" s="98">
        <v>1.3265381313574099E-3</v>
      </c>
      <c r="P302" s="98">
        <v>1.2784751555835899E-3</v>
      </c>
      <c r="Q302" s="99">
        <v>1.2304121798097699E-3</v>
      </c>
      <c r="R302" s="92">
        <f t="shared" si="35"/>
        <v>289</v>
      </c>
      <c r="S302" s="93" t="str">
        <f t="shared" si="36"/>
        <v>Wageningen</v>
      </c>
      <c r="T302" s="100">
        <f t="shared" si="37"/>
        <v>3625361.0725841378</v>
      </c>
      <c r="U302" s="100">
        <f t="shared" si="38"/>
        <v>3447479.2215321939</v>
      </c>
      <c r="V302" s="100">
        <f t="shared" si="39"/>
        <v>3199563.1022880124</v>
      </c>
      <c r="W302" s="100">
        <f t="shared" si="40"/>
        <v>2996608.4227534649</v>
      </c>
      <c r="X302" s="100">
        <f t="shared" si="41"/>
        <v>2983545.579931302</v>
      </c>
      <c r="Y302" s="100">
        <f t="shared" si="42"/>
        <v>2966564.7593144518</v>
      </c>
      <c r="Z302" s="101"/>
    </row>
    <row r="303" spans="2:26" s="42" customFormat="1">
      <c r="B303" s="92">
        <v>629</v>
      </c>
      <c r="C303" s="93" t="s">
        <v>330</v>
      </c>
      <c r="D303" s="94">
        <v>29.4878472222222</v>
      </c>
      <c r="E303" s="95">
        <v>5.8015088135570097E-4</v>
      </c>
      <c r="F303" s="96">
        <v>0.97499999999999998</v>
      </c>
      <c r="G303" s="96">
        <v>0.95</v>
      </c>
      <c r="H303" s="96">
        <v>0.88400000000000001</v>
      </c>
      <c r="I303" s="96">
        <v>0.85899999999999999</v>
      </c>
      <c r="J303" s="96">
        <v>0.83399999999999996</v>
      </c>
      <c r="K303" s="96">
        <v>0.81</v>
      </c>
      <c r="L303" s="97">
        <v>5.6564710932180797E-4</v>
      </c>
      <c r="M303" s="98">
        <v>5.5114333728791605E-4</v>
      </c>
      <c r="N303" s="98">
        <v>5.1285337911843995E-4</v>
      </c>
      <c r="O303" s="98">
        <v>4.9834960708454695E-4</v>
      </c>
      <c r="P303" s="98">
        <v>4.8384583505065498E-4</v>
      </c>
      <c r="Q303" s="99">
        <v>4.6992221389811803E-4</v>
      </c>
      <c r="R303" s="92">
        <f t="shared" si="35"/>
        <v>629</v>
      </c>
      <c r="S303" s="93" t="str">
        <f t="shared" si="36"/>
        <v>Wassenaar</v>
      </c>
      <c r="T303" s="100">
        <f t="shared" si="37"/>
        <v>1169583.8246243843</v>
      </c>
      <c r="U303" s="100">
        <f t="shared" si="38"/>
        <v>1169604.0472461262</v>
      </c>
      <c r="V303" s="100">
        <f t="shared" si="39"/>
        <v>1124531.1179956207</v>
      </c>
      <c r="W303" s="100">
        <f t="shared" si="40"/>
        <v>1125756.278515206</v>
      </c>
      <c r="X303" s="100">
        <f t="shared" si="41"/>
        <v>1129138.9560672357</v>
      </c>
      <c r="Y303" s="100">
        <f t="shared" si="42"/>
        <v>1132998.114164243</v>
      </c>
      <c r="Z303" s="101"/>
    </row>
    <row r="304" spans="2:26" s="42" customFormat="1">
      <c r="B304" s="92">
        <v>852</v>
      </c>
      <c r="C304" s="93" t="s">
        <v>331</v>
      </c>
      <c r="D304" s="94">
        <v>14.1111111111111</v>
      </c>
      <c r="E304" s="95">
        <v>2.7762533786630198E-4</v>
      </c>
      <c r="F304" s="96">
        <v>0.97599999999999998</v>
      </c>
      <c r="G304" s="96">
        <v>0.95199999999999996</v>
      </c>
      <c r="H304" s="96">
        <v>0.86499999999999999</v>
      </c>
      <c r="I304" s="96">
        <v>0.752</v>
      </c>
      <c r="J304" s="96">
        <v>0.67300000000000004</v>
      </c>
      <c r="K304" s="96">
        <v>0.65700000000000003</v>
      </c>
      <c r="L304" s="97">
        <v>2.7096232975751001E-4</v>
      </c>
      <c r="M304" s="98">
        <v>2.6429932164871901E-4</v>
      </c>
      <c r="N304" s="98">
        <v>2.4014591725435099E-4</v>
      </c>
      <c r="O304" s="98">
        <v>2.08774254075459E-4</v>
      </c>
      <c r="P304" s="98">
        <v>1.8684185238402099E-4</v>
      </c>
      <c r="Q304" s="99">
        <v>1.8239984697816E-4</v>
      </c>
      <c r="R304" s="92">
        <f t="shared" si="35"/>
        <v>852</v>
      </c>
      <c r="S304" s="93" t="str">
        <f t="shared" si="36"/>
        <v>Waterland</v>
      </c>
      <c r="T304" s="100">
        <f t="shared" si="37"/>
        <v>560266.55620478722</v>
      </c>
      <c r="U304" s="100">
        <f t="shared" si="38"/>
        <v>560880.51033312408</v>
      </c>
      <c r="V304" s="100">
        <f t="shared" si="39"/>
        <v>526566.78849678126</v>
      </c>
      <c r="W304" s="100">
        <f t="shared" si="40"/>
        <v>471614.55327063845</v>
      </c>
      <c r="X304" s="100">
        <f t="shared" si="41"/>
        <v>436028.17027137382</v>
      </c>
      <c r="Y304" s="100">
        <f t="shared" si="42"/>
        <v>439772.10810235637</v>
      </c>
      <c r="Z304" s="101"/>
    </row>
    <row r="305" spans="2:26" s="42" customFormat="1">
      <c r="B305" s="92">
        <v>988</v>
      </c>
      <c r="C305" s="93" t="s">
        <v>332</v>
      </c>
      <c r="D305" s="94">
        <v>211.27893518518499</v>
      </c>
      <c r="E305" s="95">
        <v>4.1567517471131901E-3</v>
      </c>
      <c r="F305" s="96">
        <v>0.92200000000000004</v>
      </c>
      <c r="G305" s="96">
        <v>0.86599999999999999</v>
      </c>
      <c r="H305" s="96">
        <v>0.79600000000000004</v>
      </c>
      <c r="I305" s="96">
        <v>0.74199999999999999</v>
      </c>
      <c r="J305" s="96">
        <v>0.68300000000000005</v>
      </c>
      <c r="K305" s="96">
        <v>0.63300000000000001</v>
      </c>
      <c r="L305" s="97">
        <v>3.83252511083836E-3</v>
      </c>
      <c r="M305" s="98">
        <v>3.5997470130000198E-3</v>
      </c>
      <c r="N305" s="98">
        <v>3.3087743907021E-3</v>
      </c>
      <c r="O305" s="98">
        <v>3.0843097963579899E-3</v>
      </c>
      <c r="P305" s="98">
        <v>2.8390614432783098E-3</v>
      </c>
      <c r="Q305" s="99">
        <v>2.6312238559226498E-3</v>
      </c>
      <c r="R305" s="92">
        <f t="shared" si="35"/>
        <v>988</v>
      </c>
      <c r="S305" s="93" t="str">
        <f t="shared" si="36"/>
        <v>Weert</v>
      </c>
      <c r="T305" s="100">
        <f t="shared" si="37"/>
        <v>7924480.3044740045</v>
      </c>
      <c r="U305" s="100">
        <f t="shared" si="38"/>
        <v>7639171.8644101778</v>
      </c>
      <c r="V305" s="100">
        <f t="shared" si="39"/>
        <v>7255133.5650110124</v>
      </c>
      <c r="W305" s="100">
        <f t="shared" si="40"/>
        <v>6967359.9994368898</v>
      </c>
      <c r="X305" s="100">
        <f t="shared" si="41"/>
        <v>6625446.8718086593</v>
      </c>
      <c r="Y305" s="100">
        <f t="shared" si="42"/>
        <v>6343968.381436564</v>
      </c>
      <c r="Z305" s="101"/>
    </row>
    <row r="306" spans="2:26" s="42" customFormat="1">
      <c r="B306" s="92">
        <v>1960</v>
      </c>
      <c r="C306" s="93" t="s">
        <v>333</v>
      </c>
      <c r="D306" s="94">
        <v>81.828703703703695</v>
      </c>
      <c r="E306" s="95">
        <v>1.60991727256787E-3</v>
      </c>
      <c r="F306" s="96">
        <v>0.96</v>
      </c>
      <c r="G306" s="96">
        <v>0.92900000000000005</v>
      </c>
      <c r="H306" s="96">
        <v>0.86699999999999999</v>
      </c>
      <c r="I306" s="96">
        <v>0.83599999999999997</v>
      </c>
      <c r="J306" s="96">
        <v>0.78300000000000003</v>
      </c>
      <c r="K306" s="96">
        <v>0.73199999999999998</v>
      </c>
      <c r="L306" s="97">
        <v>1.5455205816651599E-3</v>
      </c>
      <c r="M306" s="98">
        <v>1.4956131462155601E-3</v>
      </c>
      <c r="N306" s="98">
        <v>1.39579827531635E-3</v>
      </c>
      <c r="O306" s="98">
        <v>1.3458908398667399E-3</v>
      </c>
      <c r="P306" s="98">
        <v>1.26056522442065E-3</v>
      </c>
      <c r="Q306" s="99">
        <v>1.1784594435196799E-3</v>
      </c>
      <c r="R306" s="92">
        <f t="shared" si="35"/>
        <v>1960</v>
      </c>
      <c r="S306" s="93" t="str">
        <f t="shared" si="36"/>
        <v>West Betuwe</v>
      </c>
      <c r="T306" s="100">
        <f t="shared" si="37"/>
        <v>3195660.0558021273</v>
      </c>
      <c r="U306" s="100">
        <f t="shared" si="38"/>
        <v>3173902.4507419816</v>
      </c>
      <c r="V306" s="100">
        <f t="shared" si="39"/>
        <v>3060560.1112269587</v>
      </c>
      <c r="W306" s="100">
        <f t="shared" si="40"/>
        <v>3040325.5899809222</v>
      </c>
      <c r="X306" s="100">
        <f t="shared" si="41"/>
        <v>2941749.6203268529</v>
      </c>
      <c r="Y306" s="100">
        <f t="shared" si="42"/>
        <v>2841304.9812033754</v>
      </c>
      <c r="Z306" s="101"/>
    </row>
    <row r="307" spans="2:26" s="42" customFormat="1">
      <c r="B307" s="92">
        <v>668</v>
      </c>
      <c r="C307" s="93" t="s">
        <v>334</v>
      </c>
      <c r="D307" s="94">
        <v>27.5833333333333</v>
      </c>
      <c r="E307" s="95">
        <v>5.4268102460873599E-4</v>
      </c>
      <c r="F307" s="96">
        <v>0.97499999999999998</v>
      </c>
      <c r="G307" s="96">
        <v>0.95</v>
      </c>
      <c r="H307" s="96">
        <v>0.89200000000000002</v>
      </c>
      <c r="I307" s="96">
        <v>0.83599999999999997</v>
      </c>
      <c r="J307" s="96">
        <v>0.78300000000000003</v>
      </c>
      <c r="K307" s="96">
        <v>0.73699999999999999</v>
      </c>
      <c r="L307" s="97">
        <v>5.2911399899351703E-4</v>
      </c>
      <c r="M307" s="98">
        <v>5.1554697337829905E-4</v>
      </c>
      <c r="N307" s="98">
        <v>4.8407147395099199E-4</v>
      </c>
      <c r="O307" s="98">
        <v>4.5368133657290301E-4</v>
      </c>
      <c r="P307" s="98">
        <v>4.2491924226863999E-4</v>
      </c>
      <c r="Q307" s="99">
        <v>3.9995591513663798E-4</v>
      </c>
      <c r="R307" s="92">
        <f t="shared" si="35"/>
        <v>668</v>
      </c>
      <c r="S307" s="93" t="str">
        <f t="shared" si="36"/>
        <v>West Maas en Waal</v>
      </c>
      <c r="T307" s="100">
        <f t="shared" si="37"/>
        <v>1094044.6161691034</v>
      </c>
      <c r="U307" s="100">
        <f t="shared" si="38"/>
        <v>1094063.5326845129</v>
      </c>
      <c r="V307" s="100">
        <f t="shared" si="39"/>
        <v>1061421.1740743592</v>
      </c>
      <c r="W307" s="100">
        <f t="shared" si="40"/>
        <v>1024852.0432874903</v>
      </c>
      <c r="X307" s="100">
        <f t="shared" si="41"/>
        <v>991623.43637382414</v>
      </c>
      <c r="Y307" s="100">
        <f t="shared" si="42"/>
        <v>964307.03677458072</v>
      </c>
      <c r="Z307" s="101"/>
    </row>
    <row r="308" spans="2:26" s="42" customFormat="1">
      <c r="B308" s="92">
        <v>1969</v>
      </c>
      <c r="C308" s="93" t="s">
        <v>335</v>
      </c>
      <c r="D308" s="94">
        <v>240.145833333333</v>
      </c>
      <c r="E308" s="95">
        <v>4.7246859295052004E-3</v>
      </c>
      <c r="F308" s="96">
        <v>0.93500000000000005</v>
      </c>
      <c r="G308" s="96">
        <v>0.878</v>
      </c>
      <c r="H308" s="96">
        <v>0.80200000000000005</v>
      </c>
      <c r="I308" s="96">
        <v>0.72099999999999997</v>
      </c>
      <c r="J308" s="96">
        <v>0.65500000000000003</v>
      </c>
      <c r="K308" s="96">
        <v>0.59799999999999998</v>
      </c>
      <c r="L308" s="97">
        <v>4.41758134408737E-3</v>
      </c>
      <c r="M308" s="98">
        <v>4.1482742461055704E-3</v>
      </c>
      <c r="N308" s="98">
        <v>3.78919811546317E-3</v>
      </c>
      <c r="O308" s="98">
        <v>3.4064985551732498E-3</v>
      </c>
      <c r="P308" s="98">
        <v>3.0946692838259098E-3</v>
      </c>
      <c r="Q308" s="99">
        <v>2.8253621858441102E-3</v>
      </c>
      <c r="R308" s="92">
        <f t="shared" si="35"/>
        <v>1969</v>
      </c>
      <c r="S308" s="93" t="str">
        <f t="shared" si="36"/>
        <v>Westerkwartier</v>
      </c>
      <c r="T308" s="100">
        <f t="shared" si="37"/>
        <v>9134196.2132570129</v>
      </c>
      <c r="U308" s="100">
        <f t="shared" si="38"/>
        <v>8803224.1688832361</v>
      </c>
      <c r="V308" s="100">
        <f t="shared" si="39"/>
        <v>8308556.3371215155</v>
      </c>
      <c r="W308" s="100">
        <f t="shared" si="40"/>
        <v>7695174.3950881856</v>
      </c>
      <c r="X308" s="100">
        <f t="shared" si="41"/>
        <v>7221952.5133386757</v>
      </c>
      <c r="Y308" s="100">
        <f t="shared" si="42"/>
        <v>6812042.3630076889</v>
      </c>
      <c r="Z308" s="101"/>
    </row>
    <row r="309" spans="2:26" s="42" customFormat="1">
      <c r="B309" s="92">
        <v>1701</v>
      </c>
      <c r="C309" s="93" t="s">
        <v>336</v>
      </c>
      <c r="D309" s="94">
        <v>82.610532407407405</v>
      </c>
      <c r="E309" s="95">
        <v>1.62529915541964E-3</v>
      </c>
      <c r="F309" s="96">
        <v>0.93799999999999994</v>
      </c>
      <c r="G309" s="96">
        <v>0.86399999999999999</v>
      </c>
      <c r="H309" s="96">
        <v>0.79</v>
      </c>
      <c r="I309" s="96">
        <v>0.72499999999999998</v>
      </c>
      <c r="J309" s="96">
        <v>0.61799999999999999</v>
      </c>
      <c r="K309" s="96">
        <v>0.54600000000000004</v>
      </c>
      <c r="L309" s="97">
        <v>1.5245306077836199E-3</v>
      </c>
      <c r="M309" s="98">
        <v>1.4042584702825701E-3</v>
      </c>
      <c r="N309" s="98">
        <v>1.28398633278151E-3</v>
      </c>
      <c r="O309" s="98">
        <v>1.1783418876792401E-3</v>
      </c>
      <c r="P309" s="98">
        <v>1.0044348780493401E-3</v>
      </c>
      <c r="Q309" s="99">
        <v>8.8741333885912195E-4</v>
      </c>
      <c r="R309" s="92">
        <f t="shared" si="35"/>
        <v>1701</v>
      </c>
      <c r="S309" s="93" t="str">
        <f t="shared" si="36"/>
        <v>Westerveld</v>
      </c>
      <c r="T309" s="100">
        <f t="shared" si="37"/>
        <v>3152259.2613375867</v>
      </c>
      <c r="U309" s="100">
        <f t="shared" si="38"/>
        <v>2980034.9185100431</v>
      </c>
      <c r="V309" s="100">
        <f t="shared" si="39"/>
        <v>2815390.6069134697</v>
      </c>
      <c r="W309" s="100">
        <f t="shared" si="40"/>
        <v>2661837.7127912813</v>
      </c>
      <c r="X309" s="100">
        <f t="shared" si="41"/>
        <v>2344024.6199895814</v>
      </c>
      <c r="Y309" s="100">
        <f t="shared" si="42"/>
        <v>2139583.1260481006</v>
      </c>
      <c r="Z309" s="101"/>
    </row>
    <row r="310" spans="2:26" s="42" customFormat="1">
      <c r="B310" s="92">
        <v>293</v>
      </c>
      <c r="C310" s="93" t="s">
        <v>337</v>
      </c>
      <c r="D310" s="94">
        <v>78.928240740740804</v>
      </c>
      <c r="E310" s="95">
        <v>1.55285287815408E-3</v>
      </c>
      <c r="F310" s="96">
        <v>0.94099999999999995</v>
      </c>
      <c r="G310" s="96">
        <v>0.88800000000000001</v>
      </c>
      <c r="H310" s="96">
        <v>0.86299999999999999</v>
      </c>
      <c r="I310" s="96">
        <v>0.79700000000000004</v>
      </c>
      <c r="J310" s="96">
        <v>0.70699999999999996</v>
      </c>
      <c r="K310" s="96">
        <v>0.63700000000000001</v>
      </c>
      <c r="L310" s="97">
        <v>1.46123455834299E-3</v>
      </c>
      <c r="M310" s="98">
        <v>1.3789333558008299E-3</v>
      </c>
      <c r="N310" s="98">
        <v>1.34011203384697E-3</v>
      </c>
      <c r="O310" s="98">
        <v>1.2376237438887999E-3</v>
      </c>
      <c r="P310" s="98">
        <v>1.0978669848549401E-3</v>
      </c>
      <c r="Q310" s="99">
        <v>9.89167283384151E-4</v>
      </c>
      <c r="R310" s="92">
        <f t="shared" si="35"/>
        <v>293</v>
      </c>
      <c r="S310" s="93" t="str">
        <f t="shared" si="36"/>
        <v>Westervoort</v>
      </c>
      <c r="T310" s="100">
        <f t="shared" si="37"/>
        <v>3021382.5462118862</v>
      </c>
      <c r="U310" s="100">
        <f t="shared" si="38"/>
        <v>2926291.4467290509</v>
      </c>
      <c r="V310" s="100">
        <f t="shared" si="39"/>
        <v>2938457.1595330904</v>
      </c>
      <c r="W310" s="100">
        <f t="shared" si="40"/>
        <v>2795753.5840615989</v>
      </c>
      <c r="X310" s="100">
        <f t="shared" si="41"/>
        <v>2562064.7970443093</v>
      </c>
      <c r="Y310" s="100">
        <f t="shared" si="42"/>
        <v>2384915.2764465618</v>
      </c>
      <c r="Z310" s="101"/>
    </row>
    <row r="311" spans="2:26" s="42" customFormat="1">
      <c r="B311" s="92">
        <v>1950</v>
      </c>
      <c r="C311" s="93" t="s">
        <v>338</v>
      </c>
      <c r="D311" s="94">
        <v>245.611111111111</v>
      </c>
      <c r="E311" s="95">
        <v>4.8322110972713397E-3</v>
      </c>
      <c r="F311" s="96">
        <v>0.93899999999999995</v>
      </c>
      <c r="G311" s="96">
        <v>0.84799999999999998</v>
      </c>
      <c r="H311" s="96">
        <v>0.76700000000000002</v>
      </c>
      <c r="I311" s="96">
        <v>0.70899999999999996</v>
      </c>
      <c r="J311" s="96">
        <v>0.65</v>
      </c>
      <c r="K311" s="96">
        <v>0.59799999999999998</v>
      </c>
      <c r="L311" s="97">
        <v>4.5374462203377798E-3</v>
      </c>
      <c r="M311" s="98">
        <v>4.0977150104860903E-3</v>
      </c>
      <c r="N311" s="98">
        <v>3.7063059116071201E-3</v>
      </c>
      <c r="O311" s="98">
        <v>3.4260376679653799E-3</v>
      </c>
      <c r="P311" s="98">
        <v>3.14093721322637E-3</v>
      </c>
      <c r="Q311" s="99">
        <v>2.8896622361682602E-3</v>
      </c>
      <c r="R311" s="92">
        <f t="shared" si="35"/>
        <v>1950</v>
      </c>
      <c r="S311" s="93" t="str">
        <f t="shared" si="36"/>
        <v>Westerwolde</v>
      </c>
      <c r="T311" s="100">
        <f t="shared" si="37"/>
        <v>9382039.8212110419</v>
      </c>
      <c r="U311" s="100">
        <f t="shared" si="38"/>
        <v>8695930.3260560613</v>
      </c>
      <c r="V311" s="100">
        <f t="shared" si="39"/>
        <v>8126799.0036013694</v>
      </c>
      <c r="W311" s="100">
        <f t="shared" si="40"/>
        <v>7739312.6437988458</v>
      </c>
      <c r="X311" s="100">
        <f t="shared" si="41"/>
        <v>7329926.8260599142</v>
      </c>
      <c r="Y311" s="100">
        <f t="shared" si="42"/>
        <v>6967071.9266318567</v>
      </c>
      <c r="Z311" s="101"/>
    </row>
    <row r="312" spans="2:26" s="42" customFormat="1">
      <c r="B312" s="92">
        <v>1783</v>
      </c>
      <c r="C312" s="93" t="s">
        <v>339</v>
      </c>
      <c r="D312" s="94">
        <v>195.20601851851899</v>
      </c>
      <c r="E312" s="95">
        <v>3.84052938269806E-3</v>
      </c>
      <c r="F312" s="96">
        <v>0.95699999999999996</v>
      </c>
      <c r="G312" s="96">
        <v>0.91100000000000003</v>
      </c>
      <c r="H312" s="96">
        <v>0.86299999999999999</v>
      </c>
      <c r="I312" s="96">
        <v>0.81</v>
      </c>
      <c r="J312" s="96">
        <v>0.76100000000000001</v>
      </c>
      <c r="K312" s="96">
        <v>0.72499999999999998</v>
      </c>
      <c r="L312" s="97">
        <v>3.6753866192420401E-3</v>
      </c>
      <c r="M312" s="98">
        <v>3.4987222676379302E-3</v>
      </c>
      <c r="N312" s="98">
        <v>3.3143768572684198E-3</v>
      </c>
      <c r="O312" s="98">
        <v>3.1108287999854298E-3</v>
      </c>
      <c r="P312" s="98">
        <v>2.9226428602332202E-3</v>
      </c>
      <c r="Q312" s="99">
        <v>2.7843838024560899E-3</v>
      </c>
      <c r="R312" s="92">
        <f t="shared" si="35"/>
        <v>1783</v>
      </c>
      <c r="S312" s="93" t="str">
        <f t="shared" si="36"/>
        <v>Westland</v>
      </c>
      <c r="T312" s="100">
        <f t="shared" si="37"/>
        <v>7599566.3519970188</v>
      </c>
      <c r="U312" s="100">
        <f t="shared" si="38"/>
        <v>7424783.0783115383</v>
      </c>
      <c r="V312" s="100">
        <f t="shared" si="39"/>
        <v>7267418.0662893038</v>
      </c>
      <c r="W312" s="100">
        <f t="shared" si="40"/>
        <v>7027265.604676974</v>
      </c>
      <c r="X312" s="100">
        <f t="shared" si="41"/>
        <v>6820498.7396772904</v>
      </c>
      <c r="Y312" s="100">
        <f t="shared" si="42"/>
        <v>6713242.11537736</v>
      </c>
      <c r="Z312" s="101"/>
    </row>
    <row r="313" spans="2:26" s="42" customFormat="1">
      <c r="B313" s="92">
        <v>98</v>
      </c>
      <c r="C313" s="93" t="s">
        <v>340</v>
      </c>
      <c r="D313" s="94">
        <v>132.177083333333</v>
      </c>
      <c r="E313" s="95">
        <v>2.6004832028928399E-3</v>
      </c>
      <c r="F313" s="96">
        <v>0.94699999999999995</v>
      </c>
      <c r="G313" s="96">
        <v>0.876</v>
      </c>
      <c r="H313" s="96">
        <v>0.82099999999999995</v>
      </c>
      <c r="I313" s="96">
        <v>0.76200000000000001</v>
      </c>
      <c r="J313" s="96">
        <v>0.73099999999999998</v>
      </c>
      <c r="K313" s="96">
        <v>0.66800000000000004</v>
      </c>
      <c r="L313" s="97">
        <v>2.4626575931395202E-3</v>
      </c>
      <c r="M313" s="98">
        <v>2.27802328573413E-3</v>
      </c>
      <c r="N313" s="98">
        <v>2.13499670957502E-3</v>
      </c>
      <c r="O313" s="98">
        <v>1.9815682006043499E-3</v>
      </c>
      <c r="P313" s="98">
        <v>1.9009532213146701E-3</v>
      </c>
      <c r="Q313" s="99">
        <v>1.73712277953242E-3</v>
      </c>
      <c r="R313" s="92">
        <f t="shared" si="35"/>
        <v>98</v>
      </c>
      <c r="S313" s="93" t="str">
        <f t="shared" si="36"/>
        <v>Weststellingwerf</v>
      </c>
      <c r="T313" s="100">
        <f t="shared" si="37"/>
        <v>5092016.6284908028</v>
      </c>
      <c r="U313" s="100">
        <f t="shared" si="38"/>
        <v>4834287.3340836344</v>
      </c>
      <c r="V313" s="100">
        <f t="shared" si="39"/>
        <v>4681396.9342705738</v>
      </c>
      <c r="W313" s="100">
        <f t="shared" si="40"/>
        <v>4476300.997179212</v>
      </c>
      <c r="X313" s="100">
        <f t="shared" si="41"/>
        <v>4436207.1146549797</v>
      </c>
      <c r="Y313" s="100">
        <f t="shared" si="42"/>
        <v>4188260.8973847921</v>
      </c>
      <c r="Z313" s="101"/>
    </row>
    <row r="314" spans="2:26" s="42" customFormat="1">
      <c r="B314" s="92">
        <v>189</v>
      </c>
      <c r="C314" s="93" t="s">
        <v>341</v>
      </c>
      <c r="D314" s="94">
        <v>61.703703703703702</v>
      </c>
      <c r="E314" s="95">
        <v>1.2139732621660299E-3</v>
      </c>
      <c r="F314" s="96">
        <v>0.91700000000000004</v>
      </c>
      <c r="G314" s="96">
        <v>0.81699999999999995</v>
      </c>
      <c r="H314" s="96">
        <v>0.754</v>
      </c>
      <c r="I314" s="96">
        <v>0.72099999999999997</v>
      </c>
      <c r="J314" s="96">
        <v>0.65500000000000003</v>
      </c>
      <c r="K314" s="96">
        <v>0.60299999999999998</v>
      </c>
      <c r="L314" s="97">
        <v>1.11321348140625E-3</v>
      </c>
      <c r="M314" s="98">
        <v>9.9181615518964907E-4</v>
      </c>
      <c r="N314" s="98">
        <v>9.1533583967318903E-4</v>
      </c>
      <c r="O314" s="98">
        <v>8.7527472202170999E-4</v>
      </c>
      <c r="P314" s="98">
        <v>7.9515248671875203E-4</v>
      </c>
      <c r="Q314" s="99">
        <v>7.3202587708611801E-4</v>
      </c>
      <c r="R314" s="92">
        <f t="shared" si="35"/>
        <v>189</v>
      </c>
      <c r="S314" s="93" t="str">
        <f t="shared" si="36"/>
        <v>Wierden</v>
      </c>
      <c r="T314" s="100">
        <f t="shared" si="37"/>
        <v>2301782.2592032659</v>
      </c>
      <c r="U314" s="100">
        <f t="shared" si="38"/>
        <v>2104774.041072926</v>
      </c>
      <c r="V314" s="100">
        <f t="shared" si="39"/>
        <v>2007052.4579529704</v>
      </c>
      <c r="W314" s="100">
        <f t="shared" si="40"/>
        <v>1977218.4019690095</v>
      </c>
      <c r="X314" s="100">
        <f t="shared" si="41"/>
        <v>1855627.5237418991</v>
      </c>
      <c r="Y314" s="100">
        <f t="shared" si="42"/>
        <v>1764938.7786503176</v>
      </c>
      <c r="Z314" s="101"/>
    </row>
    <row r="315" spans="2:26" s="42" customFormat="1">
      <c r="B315" s="92">
        <v>296</v>
      </c>
      <c r="C315" s="93" t="s">
        <v>342</v>
      </c>
      <c r="D315" s="94">
        <v>110.149305555556</v>
      </c>
      <c r="E315" s="95">
        <v>2.1671034924047E-3</v>
      </c>
      <c r="F315" s="96">
        <v>0.91500000000000004</v>
      </c>
      <c r="G315" s="96">
        <v>0.86</v>
      </c>
      <c r="H315" s="96">
        <v>0.79500000000000004</v>
      </c>
      <c r="I315" s="96">
        <v>0.74399999999999999</v>
      </c>
      <c r="J315" s="96">
        <v>0.67900000000000005</v>
      </c>
      <c r="K315" s="96">
        <v>0.63</v>
      </c>
      <c r="L315" s="97">
        <v>1.9828996955502999E-3</v>
      </c>
      <c r="M315" s="98">
        <v>1.8637090034680399E-3</v>
      </c>
      <c r="N315" s="98">
        <v>1.72284727646173E-3</v>
      </c>
      <c r="O315" s="98">
        <v>1.6123249983490901E-3</v>
      </c>
      <c r="P315" s="98">
        <v>1.4714632713427899E-3</v>
      </c>
      <c r="Q315" s="99">
        <v>1.3652752002149601E-3</v>
      </c>
      <c r="R315" s="92">
        <f t="shared" si="35"/>
        <v>296</v>
      </c>
      <c r="S315" s="93" t="str">
        <f t="shared" si="36"/>
        <v>Wijchen</v>
      </c>
      <c r="T315" s="100">
        <f t="shared" si="37"/>
        <v>4100025.2128024688</v>
      </c>
      <c r="U315" s="100">
        <f t="shared" si="38"/>
        <v>3955053.8777656322</v>
      </c>
      <c r="V315" s="100">
        <f t="shared" si="39"/>
        <v>3777678.8704511807</v>
      </c>
      <c r="W315" s="100">
        <f t="shared" si="40"/>
        <v>3642192.0757942349</v>
      </c>
      <c r="X315" s="100">
        <f t="shared" si="41"/>
        <v>3433917.1317271595</v>
      </c>
      <c r="Y315" s="100">
        <f t="shared" si="42"/>
        <v>3291723.9947591126</v>
      </c>
      <c r="Z315" s="101"/>
    </row>
    <row r="316" spans="2:26" s="42" customFormat="1">
      <c r="B316" s="92">
        <v>1696</v>
      </c>
      <c r="C316" s="93" t="s">
        <v>343</v>
      </c>
      <c r="D316" s="94">
        <v>13.203703703703701</v>
      </c>
      <c r="E316" s="95">
        <v>2.5977278989327201E-4</v>
      </c>
      <c r="F316" s="96">
        <v>0.97399999999999998</v>
      </c>
      <c r="G316" s="96">
        <v>0.91</v>
      </c>
      <c r="H316" s="96">
        <v>0.76500000000000001</v>
      </c>
      <c r="I316" s="96">
        <v>0.745</v>
      </c>
      <c r="J316" s="96">
        <v>0.66100000000000003</v>
      </c>
      <c r="K316" s="96">
        <v>0.64300000000000002</v>
      </c>
      <c r="L316" s="97">
        <v>2.5301869735604702E-4</v>
      </c>
      <c r="M316" s="98">
        <v>2.3639323880287699E-4</v>
      </c>
      <c r="N316" s="98">
        <v>1.98726184268353E-4</v>
      </c>
      <c r="O316" s="98">
        <v>1.93530728470488E-4</v>
      </c>
      <c r="P316" s="98">
        <v>1.7170981411945301E-4</v>
      </c>
      <c r="Q316" s="99">
        <v>1.67033903901374E-4</v>
      </c>
      <c r="R316" s="92">
        <f t="shared" si="35"/>
        <v>1696</v>
      </c>
      <c r="S316" s="93" t="str">
        <f t="shared" si="36"/>
        <v>Wijdemeren</v>
      </c>
      <c r="T316" s="100">
        <f t="shared" si="37"/>
        <v>523164.65668846283</v>
      </c>
      <c r="U316" s="100">
        <f t="shared" si="38"/>
        <v>501659.8589506835</v>
      </c>
      <c r="V316" s="100">
        <f t="shared" si="39"/>
        <v>435745.94078804931</v>
      </c>
      <c r="W316" s="100">
        <f t="shared" si="40"/>
        <v>437179.9025504422</v>
      </c>
      <c r="X316" s="100">
        <f t="shared" si="41"/>
        <v>400714.91003129137</v>
      </c>
      <c r="Y316" s="100">
        <f t="shared" si="42"/>
        <v>402724.30739522027</v>
      </c>
      <c r="Z316" s="101"/>
    </row>
    <row r="317" spans="2:26" s="42" customFormat="1">
      <c r="B317" s="92">
        <v>352</v>
      </c>
      <c r="C317" s="93" t="s">
        <v>344</v>
      </c>
      <c r="D317" s="94">
        <v>31.4618055555556</v>
      </c>
      <c r="E317" s="95">
        <v>6.1898700452917303E-4</v>
      </c>
      <c r="F317" s="96">
        <v>0.86399999999999999</v>
      </c>
      <c r="G317" s="96">
        <v>0.81</v>
      </c>
      <c r="H317" s="96">
        <v>0.70599999999999996</v>
      </c>
      <c r="I317" s="96">
        <v>0.61599999999999999</v>
      </c>
      <c r="J317" s="96">
        <v>0.57199999999999995</v>
      </c>
      <c r="K317" s="96">
        <v>0.43</v>
      </c>
      <c r="L317" s="97">
        <v>5.3480477191320604E-4</v>
      </c>
      <c r="M317" s="98">
        <v>5.0137947366862997E-4</v>
      </c>
      <c r="N317" s="98">
        <v>4.3700482519759602E-4</v>
      </c>
      <c r="O317" s="98">
        <v>3.8129599478997102E-4</v>
      </c>
      <c r="P317" s="98">
        <v>3.5406056659068697E-4</v>
      </c>
      <c r="Q317" s="99">
        <v>2.6616441194754503E-4</v>
      </c>
      <c r="R317" s="92">
        <f t="shared" si="35"/>
        <v>352</v>
      </c>
      <c r="S317" s="93" t="str">
        <f t="shared" si="36"/>
        <v>Wijk bij Duurstede</v>
      </c>
      <c r="T317" s="100">
        <f t="shared" si="37"/>
        <v>1105811.3800167236</v>
      </c>
      <c r="U317" s="100">
        <f t="shared" si="38"/>
        <v>1063998.0962023679</v>
      </c>
      <c r="V317" s="100">
        <f t="shared" si="39"/>
        <v>958218.36153962859</v>
      </c>
      <c r="W317" s="100">
        <f t="shared" si="40"/>
        <v>861335.80523659941</v>
      </c>
      <c r="X317" s="100">
        <f t="shared" si="41"/>
        <v>826262.31246348959</v>
      </c>
      <c r="Y317" s="100">
        <f t="shared" si="42"/>
        <v>641731.26503780065</v>
      </c>
      <c r="Z317" s="101"/>
    </row>
    <row r="318" spans="2:26" s="42" customFormat="1">
      <c r="B318" s="92">
        <v>294</v>
      </c>
      <c r="C318" s="93" t="s">
        <v>345</v>
      </c>
      <c r="D318" s="94">
        <v>176.364583333333</v>
      </c>
      <c r="E318" s="95">
        <v>3.4698385300794901E-3</v>
      </c>
      <c r="F318" s="96">
        <v>0.90500000000000003</v>
      </c>
      <c r="G318" s="96">
        <v>0.84799999999999998</v>
      </c>
      <c r="H318" s="96">
        <v>0.76800000000000002</v>
      </c>
      <c r="I318" s="96">
        <v>0.72499999999999998</v>
      </c>
      <c r="J318" s="96">
        <v>0.67600000000000005</v>
      </c>
      <c r="K318" s="96">
        <v>0.628</v>
      </c>
      <c r="L318" s="97">
        <v>3.1402038697219401E-3</v>
      </c>
      <c r="M318" s="98">
        <v>2.9424230735074098E-3</v>
      </c>
      <c r="N318" s="98">
        <v>2.6648359911010501E-3</v>
      </c>
      <c r="O318" s="98">
        <v>2.5156329343076298E-3</v>
      </c>
      <c r="P318" s="98">
        <v>2.3456108463337402E-3</v>
      </c>
      <c r="Q318" s="99">
        <v>2.1790585968899201E-3</v>
      </c>
      <c r="R318" s="92">
        <f t="shared" si="35"/>
        <v>294</v>
      </c>
      <c r="S318" s="93" t="str">
        <f t="shared" si="36"/>
        <v>Winterswijk</v>
      </c>
      <c r="T318" s="100">
        <f t="shared" si="37"/>
        <v>6492973.4308253797</v>
      </c>
      <c r="U318" s="100">
        <f t="shared" si="38"/>
        <v>6244237.5742389429</v>
      </c>
      <c r="V318" s="100">
        <f t="shared" si="39"/>
        <v>5843172.9581248732</v>
      </c>
      <c r="W318" s="100">
        <f t="shared" si="40"/>
        <v>5682736.6370452195</v>
      </c>
      <c r="X318" s="100">
        <f t="shared" si="41"/>
        <v>5473893.5224935533</v>
      </c>
      <c r="Y318" s="100">
        <f t="shared" si="42"/>
        <v>5253782.8770634085</v>
      </c>
      <c r="Z318" s="101"/>
    </row>
    <row r="319" spans="2:26" s="42" customFormat="1">
      <c r="B319" s="92">
        <v>873</v>
      </c>
      <c r="C319" s="93" t="s">
        <v>346</v>
      </c>
      <c r="D319" s="94">
        <v>61.0763888888889</v>
      </c>
      <c r="E319" s="95">
        <v>1.20163132211325E-3</v>
      </c>
      <c r="F319" s="96">
        <v>0.95199999999999996</v>
      </c>
      <c r="G319" s="96">
        <v>0.92800000000000005</v>
      </c>
      <c r="H319" s="96">
        <v>0.88300000000000001</v>
      </c>
      <c r="I319" s="96">
        <v>0.85199999999999998</v>
      </c>
      <c r="J319" s="96">
        <v>0.80300000000000005</v>
      </c>
      <c r="K319" s="96">
        <v>0.748</v>
      </c>
      <c r="L319" s="97">
        <v>1.14395301865181E-3</v>
      </c>
      <c r="M319" s="98">
        <v>1.1151138669211001E-3</v>
      </c>
      <c r="N319" s="98">
        <v>1.0610404574259999E-3</v>
      </c>
      <c r="O319" s="98">
        <v>1.02378988644049E-3</v>
      </c>
      <c r="P319" s="98">
        <v>9.6490995165693903E-4</v>
      </c>
      <c r="Q319" s="99">
        <v>8.9882022894071105E-4</v>
      </c>
      <c r="R319" s="92">
        <f t="shared" si="35"/>
        <v>873</v>
      </c>
      <c r="S319" s="93" t="str">
        <f t="shared" si="36"/>
        <v>Woensdrecht</v>
      </c>
      <c r="T319" s="100">
        <f t="shared" si="37"/>
        <v>2365342.1447685817</v>
      </c>
      <c r="U319" s="100">
        <f t="shared" si="38"/>
        <v>2366429.2093398995</v>
      </c>
      <c r="V319" s="100">
        <f t="shared" si="39"/>
        <v>2326538.26689965</v>
      </c>
      <c r="W319" s="100">
        <f t="shared" si="40"/>
        <v>2312709.5439752578</v>
      </c>
      <c r="X319" s="100">
        <f t="shared" si="41"/>
        <v>2251786.2851888323</v>
      </c>
      <c r="Y319" s="100">
        <f t="shared" si="42"/>
        <v>2167085.518079564</v>
      </c>
      <c r="Z319" s="101"/>
    </row>
    <row r="320" spans="2:26" s="42" customFormat="1">
      <c r="B320" s="92">
        <v>632</v>
      </c>
      <c r="C320" s="93" t="s">
        <v>347</v>
      </c>
      <c r="D320" s="94">
        <v>154.38310185185199</v>
      </c>
      <c r="E320" s="95">
        <v>3.0373696638756899E-3</v>
      </c>
      <c r="F320" s="96">
        <v>0.93300000000000005</v>
      </c>
      <c r="G320" s="96">
        <v>0.85599999999999998</v>
      </c>
      <c r="H320" s="96">
        <v>0.80500000000000005</v>
      </c>
      <c r="I320" s="96">
        <v>0.72899999999999998</v>
      </c>
      <c r="J320" s="96">
        <v>0.67400000000000004</v>
      </c>
      <c r="K320" s="96">
        <v>0.60299999999999998</v>
      </c>
      <c r="L320" s="97">
        <v>2.83386589639602E-3</v>
      </c>
      <c r="M320" s="98">
        <v>2.5999884322775902E-3</v>
      </c>
      <c r="N320" s="98">
        <v>2.4450825794199299E-3</v>
      </c>
      <c r="O320" s="98">
        <v>2.2142424849653799E-3</v>
      </c>
      <c r="P320" s="98">
        <v>2.0471871534522099E-3</v>
      </c>
      <c r="Q320" s="99">
        <v>1.8315339073170401E-3</v>
      </c>
      <c r="R320" s="92">
        <f t="shared" si="35"/>
        <v>632</v>
      </c>
      <c r="S320" s="93" t="str">
        <f t="shared" si="36"/>
        <v>Woerden</v>
      </c>
      <c r="T320" s="100">
        <f t="shared" si="37"/>
        <v>5859560.9505604543</v>
      </c>
      <c r="U320" s="100">
        <f t="shared" si="38"/>
        <v>5517542.873962733</v>
      </c>
      <c r="V320" s="100">
        <f t="shared" si="39"/>
        <v>5361320.7177323001</v>
      </c>
      <c r="W320" s="100">
        <f t="shared" si="40"/>
        <v>5001904.9762830297</v>
      </c>
      <c r="X320" s="100">
        <f t="shared" si="41"/>
        <v>4777469.5943828505</v>
      </c>
      <c r="Y320" s="100">
        <f t="shared" si="42"/>
        <v>4415889.2719806042</v>
      </c>
      <c r="Z320" s="101"/>
    </row>
    <row r="321" spans="2:26" s="42" customFormat="1">
      <c r="B321" s="92">
        <v>351</v>
      </c>
      <c r="C321" s="93" t="s">
        <v>349</v>
      </c>
      <c r="D321" s="94">
        <v>11.4444444444444</v>
      </c>
      <c r="E321" s="95">
        <v>2.25160707088418E-4</v>
      </c>
      <c r="F321" s="96">
        <v>0.97799999999999998</v>
      </c>
      <c r="G321" s="96">
        <v>0.95699999999999996</v>
      </c>
      <c r="H321" s="96">
        <v>0.93600000000000005</v>
      </c>
      <c r="I321" s="96">
        <v>0.91500000000000004</v>
      </c>
      <c r="J321" s="96">
        <v>0.89400000000000002</v>
      </c>
      <c r="K321" s="96">
        <v>0.871</v>
      </c>
      <c r="L321" s="97">
        <v>2.20207171532473E-4</v>
      </c>
      <c r="M321" s="98">
        <v>2.1547879668361601E-4</v>
      </c>
      <c r="N321" s="98">
        <v>2.1075042183475899E-4</v>
      </c>
      <c r="O321" s="98">
        <v>2.06022046985902E-4</v>
      </c>
      <c r="P321" s="98">
        <v>2.0129367213704601E-4</v>
      </c>
      <c r="Q321" s="99">
        <v>1.96114975874012E-4</v>
      </c>
      <c r="R321" s="92">
        <f t="shared" si="35"/>
        <v>351</v>
      </c>
      <c r="S321" s="93" t="str">
        <f t="shared" si="36"/>
        <v>Woudenberg</v>
      </c>
      <c r="T321" s="100">
        <f t="shared" si="37"/>
        <v>455320.53756884288</v>
      </c>
      <c r="U321" s="100">
        <f t="shared" si="38"/>
        <v>457276.45722264302</v>
      </c>
      <c r="V321" s="100">
        <f t="shared" si="39"/>
        <v>462111.42820442986</v>
      </c>
      <c r="W321" s="100">
        <f t="shared" si="40"/>
        <v>465397.40296732291</v>
      </c>
      <c r="X321" s="100">
        <f t="shared" si="41"/>
        <v>469754.02153863572</v>
      </c>
      <c r="Y321" s="100">
        <f t="shared" si="42"/>
        <v>472839.74081888254</v>
      </c>
      <c r="Z321" s="101"/>
    </row>
    <row r="322" spans="2:26" s="42" customFormat="1">
      <c r="B322" s="92">
        <v>479</v>
      </c>
      <c r="C322" s="93" t="s">
        <v>350</v>
      </c>
      <c r="D322" s="94">
        <v>232.319444444444</v>
      </c>
      <c r="E322" s="95">
        <v>4.5707077032378198E-3</v>
      </c>
      <c r="F322" s="96">
        <v>0.92300000000000004</v>
      </c>
      <c r="G322" s="96">
        <v>0.87</v>
      </c>
      <c r="H322" s="96">
        <v>0.81</v>
      </c>
      <c r="I322" s="96">
        <v>0.75</v>
      </c>
      <c r="J322" s="96">
        <v>0.71</v>
      </c>
      <c r="K322" s="96">
        <v>0.64400000000000002</v>
      </c>
      <c r="L322" s="97">
        <v>4.2187632100885103E-3</v>
      </c>
      <c r="M322" s="98">
        <v>3.9765157018168996E-3</v>
      </c>
      <c r="N322" s="98">
        <v>3.7022732396226302E-3</v>
      </c>
      <c r="O322" s="98">
        <v>3.4280307774283698E-3</v>
      </c>
      <c r="P322" s="98">
        <v>3.2452024692988502E-3</v>
      </c>
      <c r="Q322" s="99">
        <v>2.9435357608851602E-3</v>
      </c>
      <c r="R322" s="92">
        <f t="shared" si="35"/>
        <v>479</v>
      </c>
      <c r="S322" s="93" t="str">
        <f t="shared" si="36"/>
        <v>Zaanstad</v>
      </c>
      <c r="T322" s="100">
        <f t="shared" si="37"/>
        <v>8723101.6107479148</v>
      </c>
      <c r="U322" s="100">
        <f t="shared" si="38"/>
        <v>8438728.2656257004</v>
      </c>
      <c r="V322" s="100">
        <f t="shared" si="39"/>
        <v>8117956.5832920345</v>
      </c>
      <c r="W322" s="100">
        <f t="shared" si="40"/>
        <v>7743815.0161491632</v>
      </c>
      <c r="X322" s="100">
        <f t="shared" si="41"/>
        <v>7573248.0533335507</v>
      </c>
      <c r="Y322" s="100">
        <f t="shared" si="42"/>
        <v>7096962.7896351153</v>
      </c>
      <c r="Z322" s="101"/>
    </row>
    <row r="323" spans="2:26" s="42" customFormat="1">
      <c r="B323" s="92">
        <v>297</v>
      </c>
      <c r="C323" s="93" t="s">
        <v>351</v>
      </c>
      <c r="D323" s="94">
        <v>79.537037037036995</v>
      </c>
      <c r="E323" s="95">
        <v>1.56483048049313E-3</v>
      </c>
      <c r="F323" s="96">
        <v>0.90600000000000003</v>
      </c>
      <c r="G323" s="96">
        <v>0.84499999999999997</v>
      </c>
      <c r="H323" s="96">
        <v>0.80500000000000005</v>
      </c>
      <c r="I323" s="96">
        <v>0.751</v>
      </c>
      <c r="J323" s="96">
        <v>0.69099999999999995</v>
      </c>
      <c r="K323" s="96">
        <v>0.6</v>
      </c>
      <c r="L323" s="97">
        <v>1.4177364153267801E-3</v>
      </c>
      <c r="M323" s="98">
        <v>1.3222817560167E-3</v>
      </c>
      <c r="N323" s="98">
        <v>1.2596885367969701E-3</v>
      </c>
      <c r="O323" s="98">
        <v>1.1751876908503401E-3</v>
      </c>
      <c r="P323" s="98">
        <v>1.0812978620207501E-3</v>
      </c>
      <c r="Q323" s="99">
        <v>9.38898288295879E-4</v>
      </c>
      <c r="R323" s="92">
        <f t="shared" si="35"/>
        <v>297</v>
      </c>
      <c r="S323" s="93" t="str">
        <f t="shared" si="36"/>
        <v>Zaltbommel</v>
      </c>
      <c r="T323" s="100">
        <f t="shared" si="37"/>
        <v>2931441.7975816061</v>
      </c>
      <c r="U323" s="100">
        <f t="shared" si="38"/>
        <v>2806068.7461943044</v>
      </c>
      <c r="V323" s="100">
        <f t="shared" si="39"/>
        <v>2762112.9474578733</v>
      </c>
      <c r="W323" s="100">
        <f t="shared" si="40"/>
        <v>2654712.4801567453</v>
      </c>
      <c r="X323" s="100">
        <f t="shared" si="41"/>
        <v>2523397.8483911534</v>
      </c>
      <c r="Y323" s="100">
        <f t="shared" si="42"/>
        <v>2263715.05447048</v>
      </c>
      <c r="Z323" s="101"/>
    </row>
    <row r="324" spans="2:26" s="42" customFormat="1">
      <c r="B324" s="92">
        <v>473</v>
      </c>
      <c r="C324" s="93" t="s">
        <v>352</v>
      </c>
      <c r="D324" s="94">
        <v>19.7083333333333</v>
      </c>
      <c r="E324" s="95">
        <v>3.8774641184279702E-4</v>
      </c>
      <c r="F324" s="96">
        <v>0.92700000000000005</v>
      </c>
      <c r="G324" s="96">
        <v>0.85699999999999998</v>
      </c>
      <c r="H324" s="96">
        <v>0.79100000000000004</v>
      </c>
      <c r="I324" s="96">
        <v>0.72799999999999998</v>
      </c>
      <c r="J324" s="96">
        <v>0.70899999999999996</v>
      </c>
      <c r="K324" s="96">
        <v>0.68899999999999995</v>
      </c>
      <c r="L324" s="97">
        <v>3.5944092377827299E-4</v>
      </c>
      <c r="M324" s="98">
        <v>3.3229867494927699E-4</v>
      </c>
      <c r="N324" s="98">
        <v>3.0670741176765299E-4</v>
      </c>
      <c r="O324" s="98">
        <v>2.8227938782155701E-4</v>
      </c>
      <c r="P324" s="98">
        <v>2.74912205996543E-4</v>
      </c>
      <c r="Q324" s="99">
        <v>2.6715727775968701E-4</v>
      </c>
      <c r="R324" s="92">
        <f t="shared" si="35"/>
        <v>473</v>
      </c>
      <c r="S324" s="93" t="str">
        <f t="shared" si="36"/>
        <v>Zandvoort</v>
      </c>
      <c r="T324" s="100">
        <f t="shared" si="37"/>
        <v>743213.00936754618</v>
      </c>
      <c r="U324" s="100">
        <f t="shared" si="38"/>
        <v>705184.7474519416</v>
      </c>
      <c r="V324" s="100">
        <f t="shared" si="39"/>
        <v>672515.85481504514</v>
      </c>
      <c r="W324" s="100">
        <f t="shared" si="40"/>
        <v>637660.36657401104</v>
      </c>
      <c r="X324" s="100">
        <f t="shared" si="41"/>
        <v>641555.75764453865</v>
      </c>
      <c r="Y324" s="100">
        <f t="shared" si="42"/>
        <v>644125.09759030677</v>
      </c>
      <c r="Z324" s="101"/>
    </row>
    <row r="325" spans="2:26" s="42" customFormat="1">
      <c r="B325" s="92">
        <v>50</v>
      </c>
      <c r="C325" s="93" t="s">
        <v>353</v>
      </c>
      <c r="D325" s="94">
        <v>10.8472222222222</v>
      </c>
      <c r="E325" s="95">
        <v>2.13410815820454E-4</v>
      </c>
      <c r="F325" s="96">
        <v>0.97499999999999998</v>
      </c>
      <c r="G325" s="96">
        <v>0.95099999999999996</v>
      </c>
      <c r="H325" s="96">
        <v>0.92600000000000005</v>
      </c>
      <c r="I325" s="96">
        <v>0.90100000000000002</v>
      </c>
      <c r="J325" s="96">
        <v>0.878</v>
      </c>
      <c r="K325" s="96">
        <v>0.85499999999999998</v>
      </c>
      <c r="L325" s="97">
        <v>2.0807554542494301E-4</v>
      </c>
      <c r="M325" s="98">
        <v>2.02953685845252E-4</v>
      </c>
      <c r="N325" s="98">
        <v>1.9761841544974101E-4</v>
      </c>
      <c r="O325" s="98">
        <v>1.9228314505422901E-4</v>
      </c>
      <c r="P325" s="98">
        <v>1.87374696290359E-4</v>
      </c>
      <c r="Q325" s="99">
        <v>1.82466247526489E-4</v>
      </c>
      <c r="R325" s="92">
        <f t="shared" si="35"/>
        <v>50</v>
      </c>
      <c r="S325" s="93" t="str">
        <f t="shared" si="36"/>
        <v>Zeewolde</v>
      </c>
      <c r="T325" s="100">
        <f t="shared" si="37"/>
        <v>430236.07514001499</v>
      </c>
      <c r="U325" s="100">
        <f t="shared" si="38"/>
        <v>430696.40202167805</v>
      </c>
      <c r="V325" s="100">
        <f t="shared" si="39"/>
        <v>433316.94147012389</v>
      </c>
      <c r="W325" s="100">
        <f t="shared" si="40"/>
        <v>434361.65037594666</v>
      </c>
      <c r="X325" s="100">
        <f t="shared" si="41"/>
        <v>437271.6548041823</v>
      </c>
      <c r="Y325" s="100">
        <f t="shared" si="42"/>
        <v>439932.20203665277</v>
      </c>
      <c r="Z325" s="101"/>
    </row>
    <row r="326" spans="2:26" s="42" customFormat="1">
      <c r="B326" s="92">
        <v>355</v>
      </c>
      <c r="C326" s="93" t="s">
        <v>354</v>
      </c>
      <c r="D326" s="94">
        <v>151.79629629629599</v>
      </c>
      <c r="E326" s="95">
        <v>2.9864762394882899E-3</v>
      </c>
      <c r="F326" s="96">
        <v>0.91100000000000003</v>
      </c>
      <c r="G326" s="96">
        <v>0.84</v>
      </c>
      <c r="H326" s="96">
        <v>0.79400000000000004</v>
      </c>
      <c r="I326" s="96">
        <v>0.72099999999999997</v>
      </c>
      <c r="J326" s="96">
        <v>0.67300000000000004</v>
      </c>
      <c r="K326" s="96">
        <v>0.621</v>
      </c>
      <c r="L326" s="97">
        <v>2.7206798541738299E-3</v>
      </c>
      <c r="M326" s="98">
        <v>2.5086400411701601E-3</v>
      </c>
      <c r="N326" s="98">
        <v>2.3712621341537002E-3</v>
      </c>
      <c r="O326" s="98">
        <v>2.1532493686710502E-3</v>
      </c>
      <c r="P326" s="98">
        <v>2.00989850917562E-3</v>
      </c>
      <c r="Q326" s="99">
        <v>1.8546017447222301E-3</v>
      </c>
      <c r="R326" s="92">
        <f t="shared" si="35"/>
        <v>355</v>
      </c>
      <c r="S326" s="93" t="str">
        <f t="shared" si="36"/>
        <v>Zeist</v>
      </c>
      <c r="T326" s="100">
        <f t="shared" si="37"/>
        <v>5625527.1121924901</v>
      </c>
      <c r="U326" s="100">
        <f t="shared" si="38"/>
        <v>5323688.6790187806</v>
      </c>
      <c r="V326" s="100">
        <f t="shared" si="39"/>
        <v>5199454.9852906773</v>
      </c>
      <c r="W326" s="100">
        <f t="shared" si="40"/>
        <v>4864123.4216506397</v>
      </c>
      <c r="X326" s="100">
        <f t="shared" si="41"/>
        <v>4690450.0153733026</v>
      </c>
      <c r="Y326" s="100">
        <f t="shared" si="42"/>
        <v>4471506.5965184774</v>
      </c>
      <c r="Z326" s="101"/>
    </row>
    <row r="327" spans="2:26" s="42" customFormat="1">
      <c r="B327" s="92">
        <v>299</v>
      </c>
      <c r="C327" s="93" t="s">
        <v>355</v>
      </c>
      <c r="D327" s="94">
        <v>123.93981481481499</v>
      </c>
      <c r="E327" s="95">
        <v>2.4384212336019599E-3</v>
      </c>
      <c r="F327" s="96">
        <v>0.93700000000000006</v>
      </c>
      <c r="G327" s="96">
        <v>0.89700000000000002</v>
      </c>
      <c r="H327" s="96">
        <v>0.83199999999999996</v>
      </c>
      <c r="I327" s="96">
        <v>0.753</v>
      </c>
      <c r="J327" s="96">
        <v>0.67600000000000005</v>
      </c>
      <c r="K327" s="96">
        <v>0.61099999999999999</v>
      </c>
      <c r="L327" s="97">
        <v>2.2848006958850302E-3</v>
      </c>
      <c r="M327" s="98">
        <v>2.1872638465409602E-3</v>
      </c>
      <c r="N327" s="98">
        <v>2.0287664663568299E-3</v>
      </c>
      <c r="O327" s="98">
        <v>1.8361311889022701E-3</v>
      </c>
      <c r="P327" s="98">
        <v>1.64837275391492E-3</v>
      </c>
      <c r="Q327" s="99">
        <v>1.4898753737308001E-3</v>
      </c>
      <c r="R327" s="92">
        <f t="shared" si="35"/>
        <v>299</v>
      </c>
      <c r="S327" s="93" t="str">
        <f t="shared" si="36"/>
        <v>Zevenaar</v>
      </c>
      <c r="T327" s="100">
        <f t="shared" si="37"/>
        <v>4724263.4009066643</v>
      </c>
      <c r="U327" s="100">
        <f t="shared" si="38"/>
        <v>4641682.9783302313</v>
      </c>
      <c r="V327" s="100">
        <f t="shared" si="39"/>
        <v>4448466.394987708</v>
      </c>
      <c r="W327" s="100">
        <f t="shared" si="40"/>
        <v>4147763.3065207568</v>
      </c>
      <c r="X327" s="100">
        <f t="shared" si="41"/>
        <v>3846766.3783244295</v>
      </c>
      <c r="Y327" s="100">
        <f t="shared" si="42"/>
        <v>3592139.1644250248</v>
      </c>
      <c r="Z327" s="101"/>
    </row>
    <row r="328" spans="2:26" s="42" customFormat="1">
      <c r="B328" s="92">
        <v>637</v>
      </c>
      <c r="C328" s="93" t="s">
        <v>356</v>
      </c>
      <c r="D328" s="94">
        <v>211.81481481481501</v>
      </c>
      <c r="E328" s="95">
        <v>4.1672947697044098E-3</v>
      </c>
      <c r="F328" s="96">
        <v>0.94</v>
      </c>
      <c r="G328" s="96">
        <v>0.89900000000000002</v>
      </c>
      <c r="H328" s="96">
        <v>0.84299999999999997</v>
      </c>
      <c r="I328" s="96">
        <v>0.76900000000000002</v>
      </c>
      <c r="J328" s="96">
        <v>0.72</v>
      </c>
      <c r="K328" s="96">
        <v>0.65700000000000003</v>
      </c>
      <c r="L328" s="97">
        <v>3.9172570835221401E-3</v>
      </c>
      <c r="M328" s="98">
        <v>3.7463979979642601E-3</v>
      </c>
      <c r="N328" s="98">
        <v>3.5130294908608099E-3</v>
      </c>
      <c r="O328" s="98">
        <v>3.2046496779026901E-3</v>
      </c>
      <c r="P328" s="98">
        <v>3.0004522341871699E-3</v>
      </c>
      <c r="Q328" s="99">
        <v>2.7379126636958E-3</v>
      </c>
      <c r="R328" s="92">
        <f t="shared" si="35"/>
        <v>637</v>
      </c>
      <c r="S328" s="93" t="str">
        <f t="shared" si="36"/>
        <v>Zoetermeer</v>
      </c>
      <c r="T328" s="100">
        <f t="shared" si="37"/>
        <v>8099679.8998512067</v>
      </c>
      <c r="U328" s="100">
        <f t="shared" si="38"/>
        <v>7950385.9786746185</v>
      </c>
      <c r="V328" s="100">
        <f t="shared" si="39"/>
        <v>7703002.7328667548</v>
      </c>
      <c r="W328" s="100">
        <f t="shared" si="40"/>
        <v>7239204.0528460443</v>
      </c>
      <c r="X328" s="100">
        <f t="shared" si="41"/>
        <v>7002080.5347740902</v>
      </c>
      <c r="Y328" s="100">
        <f t="shared" si="42"/>
        <v>6601198.6515416875</v>
      </c>
      <c r="Z328" s="101"/>
    </row>
    <row r="329" spans="2:26" s="42" customFormat="1">
      <c r="B329" s="92">
        <v>1892</v>
      </c>
      <c r="C329" s="93" t="s">
        <v>358</v>
      </c>
      <c r="D329" s="94">
        <v>51.192129629629598</v>
      </c>
      <c r="E329" s="95">
        <v>1.0071660674070299E-3</v>
      </c>
      <c r="F329" s="96">
        <v>0.92300000000000004</v>
      </c>
      <c r="G329" s="96">
        <v>0.84599999999999997</v>
      </c>
      <c r="H329" s="96">
        <v>0.80700000000000005</v>
      </c>
      <c r="I329" s="96">
        <v>0.75800000000000001</v>
      </c>
      <c r="J329" s="96">
        <v>0.73799999999999999</v>
      </c>
      <c r="K329" s="96">
        <v>0.66100000000000003</v>
      </c>
      <c r="L329" s="97">
        <v>9.2961428021668996E-4</v>
      </c>
      <c r="M329" s="98">
        <v>8.5206249302634805E-4</v>
      </c>
      <c r="N329" s="98">
        <v>8.1278301639747396E-4</v>
      </c>
      <c r="O329" s="98">
        <v>7.6343187909452999E-4</v>
      </c>
      <c r="P329" s="98">
        <v>7.4328855774638905E-4</v>
      </c>
      <c r="Q329" s="99">
        <v>6.65736770556048E-4</v>
      </c>
      <c r="R329" s="92">
        <f t="shared" si="35"/>
        <v>1892</v>
      </c>
      <c r="S329" s="93" t="str">
        <f t="shared" si="36"/>
        <v>Zuidplas</v>
      </c>
      <c r="T329" s="100">
        <f t="shared" si="37"/>
        <v>1922155.7175194814</v>
      </c>
      <c r="U329" s="100">
        <f t="shared" si="38"/>
        <v>1808197.0204960166</v>
      </c>
      <c r="V329" s="100">
        <f t="shared" si="39"/>
        <v>1782185.3795492344</v>
      </c>
      <c r="W329" s="100">
        <f t="shared" si="40"/>
        <v>1724568.8947910052</v>
      </c>
      <c r="X329" s="100">
        <f t="shared" si="41"/>
        <v>1734593.9664079431</v>
      </c>
      <c r="Y329" s="100">
        <f t="shared" si="42"/>
        <v>1605113.5342440482</v>
      </c>
      <c r="Z329" s="101"/>
    </row>
    <row r="330" spans="2:26" s="42" customFormat="1">
      <c r="B330" s="92">
        <v>879</v>
      </c>
      <c r="C330" s="93" t="s">
        <v>359</v>
      </c>
      <c r="D330" s="94">
        <v>54.171296296296298</v>
      </c>
      <c r="E330" s="95">
        <v>1.0657788971042E-3</v>
      </c>
      <c r="F330" s="96">
        <v>0.97399999999999998</v>
      </c>
      <c r="G330" s="96">
        <v>0.94799999999999995</v>
      </c>
      <c r="H330" s="96">
        <v>0.89800000000000002</v>
      </c>
      <c r="I330" s="96">
        <v>0.85099999999999998</v>
      </c>
      <c r="J330" s="96">
        <v>0.81799999999999995</v>
      </c>
      <c r="K330" s="96">
        <v>0.71899999999999997</v>
      </c>
      <c r="L330" s="97">
        <v>1.0380686457794901E-3</v>
      </c>
      <c r="M330" s="98">
        <v>1.0103583944547801E-3</v>
      </c>
      <c r="N330" s="98">
        <v>9.5706944959956998E-4</v>
      </c>
      <c r="O330" s="98">
        <v>9.0697784143567201E-4</v>
      </c>
      <c r="P330" s="98">
        <v>8.71807137831234E-4</v>
      </c>
      <c r="Q330" s="99">
        <v>7.6629502701791802E-4</v>
      </c>
      <c r="R330" s="92">
        <f t="shared" si="35"/>
        <v>879</v>
      </c>
      <c r="S330" s="93" t="str">
        <f t="shared" si="36"/>
        <v>Zundert</v>
      </c>
      <c r="T330" s="100">
        <f t="shared" si="37"/>
        <v>2146405.9074024204</v>
      </c>
      <c r="U330" s="100">
        <f t="shared" si="38"/>
        <v>2144123.2931136414</v>
      </c>
      <c r="V330" s="100">
        <f t="shared" si="39"/>
        <v>2098561.5421071532</v>
      </c>
      <c r="W330" s="100">
        <f t="shared" si="40"/>
        <v>2048834.7636986377</v>
      </c>
      <c r="X330" s="100">
        <f t="shared" si="41"/>
        <v>2034514.570947306</v>
      </c>
      <c r="Y330" s="100">
        <f t="shared" si="42"/>
        <v>1847562.8408853475</v>
      </c>
      <c r="Z330" s="101"/>
    </row>
    <row r="331" spans="2:26" s="42" customFormat="1">
      <c r="B331" s="92">
        <v>301</v>
      </c>
      <c r="C331" s="93" t="s">
        <v>360</v>
      </c>
      <c r="D331" s="94">
        <v>263.18287037036998</v>
      </c>
      <c r="E331" s="95">
        <v>5.17792204539192E-3</v>
      </c>
      <c r="F331" s="96">
        <v>0.95299999999999996</v>
      </c>
      <c r="G331" s="96">
        <v>0.88400000000000001</v>
      </c>
      <c r="H331" s="96">
        <v>0.83599999999999997</v>
      </c>
      <c r="I331" s="96">
        <v>0.77200000000000002</v>
      </c>
      <c r="J331" s="96">
        <v>0.70399999999999996</v>
      </c>
      <c r="K331" s="96">
        <v>0.66600000000000004</v>
      </c>
      <c r="L331" s="97">
        <v>4.9345597092584998E-3</v>
      </c>
      <c r="M331" s="98">
        <v>4.5772830881264598E-3</v>
      </c>
      <c r="N331" s="98">
        <v>4.3287428299476497E-3</v>
      </c>
      <c r="O331" s="98">
        <v>3.9973558190425596E-3</v>
      </c>
      <c r="P331" s="98">
        <v>3.6452571199559101E-3</v>
      </c>
      <c r="Q331" s="99">
        <v>3.4484960822310198E-3</v>
      </c>
      <c r="R331" s="92">
        <f t="shared" si="35"/>
        <v>301</v>
      </c>
      <c r="S331" s="93" t="str">
        <f t="shared" si="36"/>
        <v>Zutphen</v>
      </c>
      <c r="T331" s="100">
        <f t="shared" si="37"/>
        <v>10203148.080278603</v>
      </c>
      <c r="U331" s="100">
        <f t="shared" si="38"/>
        <v>9713641.5575813111</v>
      </c>
      <c r="V331" s="100">
        <f t="shared" si="39"/>
        <v>9491613.4167702757</v>
      </c>
      <c r="W331" s="100">
        <f t="shared" si="40"/>
        <v>9029902.596036369</v>
      </c>
      <c r="X331" s="100">
        <f t="shared" si="41"/>
        <v>8506845.6124929972</v>
      </c>
      <c r="Y331" s="100">
        <f t="shared" si="42"/>
        <v>8314438.9482247746</v>
      </c>
      <c r="Z331" s="101"/>
    </row>
    <row r="332" spans="2:26" s="42" customFormat="1">
      <c r="B332" s="92">
        <v>1896</v>
      </c>
      <c r="C332" s="93" t="s">
        <v>361</v>
      </c>
      <c r="D332" s="94">
        <v>26.497685185185201</v>
      </c>
      <c r="E332" s="95">
        <v>5.2132172614100295E-4</v>
      </c>
      <c r="F332" s="96">
        <v>0.90500000000000003</v>
      </c>
      <c r="G332" s="96">
        <v>0.81499999999999995</v>
      </c>
      <c r="H332" s="96">
        <v>0.747</v>
      </c>
      <c r="I332" s="96">
        <v>0.66500000000000004</v>
      </c>
      <c r="J332" s="96">
        <v>0.63</v>
      </c>
      <c r="K332" s="96">
        <v>0.59699999999999998</v>
      </c>
      <c r="L332" s="97">
        <v>4.71796162157608E-4</v>
      </c>
      <c r="M332" s="98">
        <v>4.2487720680491802E-4</v>
      </c>
      <c r="N332" s="98">
        <v>3.8942732942732903E-4</v>
      </c>
      <c r="O332" s="98">
        <v>3.4667894788376698E-4</v>
      </c>
      <c r="P332" s="98">
        <v>3.28432687468832E-4</v>
      </c>
      <c r="Q332" s="99">
        <v>3.1122907050617902E-4</v>
      </c>
      <c r="R332" s="92">
        <f t="shared" si="35"/>
        <v>1896</v>
      </c>
      <c r="S332" s="93" t="str">
        <f t="shared" si="36"/>
        <v>Zwartewaterland</v>
      </c>
      <c r="T332" s="100">
        <f t="shared" si="37"/>
        <v>975529.00153772091</v>
      </c>
      <c r="U332" s="100">
        <f t="shared" si="38"/>
        <v>901649.47490250098</v>
      </c>
      <c r="V332" s="100">
        <f t="shared" si="39"/>
        <v>853895.41722767486</v>
      </c>
      <c r="W332" s="100">
        <f t="shared" si="40"/>
        <v>783136.97183869698</v>
      </c>
      <c r="X332" s="100">
        <f t="shared" si="41"/>
        <v>766455.17022604705</v>
      </c>
      <c r="Y332" s="100">
        <f t="shared" si="42"/>
        <v>750383.65824740869</v>
      </c>
      <c r="Z332" s="101"/>
    </row>
    <row r="333" spans="2:26" s="42" customFormat="1">
      <c r="B333" s="92">
        <v>642</v>
      </c>
      <c r="C333" s="93" t="s">
        <v>362</v>
      </c>
      <c r="D333" s="94">
        <v>96.615740740740705</v>
      </c>
      <c r="E333" s="95">
        <v>1.90084093698551E-3</v>
      </c>
      <c r="F333" s="96">
        <v>0.91900000000000004</v>
      </c>
      <c r="G333" s="96">
        <v>0.85599999999999998</v>
      </c>
      <c r="H333" s="96">
        <v>0.76300000000000001</v>
      </c>
      <c r="I333" s="96">
        <v>0.72199999999999998</v>
      </c>
      <c r="J333" s="96">
        <v>0.66100000000000003</v>
      </c>
      <c r="K333" s="96">
        <v>0.63500000000000001</v>
      </c>
      <c r="L333" s="97">
        <v>1.74687282108969E-3</v>
      </c>
      <c r="M333" s="98">
        <v>1.6271198420596E-3</v>
      </c>
      <c r="N333" s="98">
        <v>1.4503416349199499E-3</v>
      </c>
      <c r="O333" s="98">
        <v>1.3724071565035399E-3</v>
      </c>
      <c r="P333" s="98">
        <v>1.2564558593474301E-3</v>
      </c>
      <c r="Q333" s="99">
        <v>1.2070339949858001E-3</v>
      </c>
      <c r="R333" s="92">
        <f t="shared" si="35"/>
        <v>642</v>
      </c>
      <c r="S333" s="93" t="str">
        <f t="shared" si="36"/>
        <v>Zwijndrecht</v>
      </c>
      <c r="T333" s="100">
        <f t="shared" si="37"/>
        <v>3611994.4070289568</v>
      </c>
      <c r="U333" s="100">
        <f t="shared" si="38"/>
        <v>3452978.2433588924</v>
      </c>
      <c r="V333" s="100">
        <f t="shared" si="39"/>
        <v>3180157.0713946102</v>
      </c>
      <c r="W333" s="100">
        <f t="shared" si="40"/>
        <v>3100225.1253926372</v>
      </c>
      <c r="X333" s="100">
        <f t="shared" si="41"/>
        <v>2932159.6975606708</v>
      </c>
      <c r="Y333" s="100">
        <f t="shared" si="42"/>
        <v>2910199.1768100173</v>
      </c>
      <c r="Z333" s="101"/>
    </row>
    <row r="334" spans="2:26" s="42" customFormat="1">
      <c r="B334" s="109">
        <v>193</v>
      </c>
      <c r="C334" s="110" t="s">
        <v>363</v>
      </c>
      <c r="D334" s="111">
        <v>369.824652777778</v>
      </c>
      <c r="E334" s="112">
        <v>7.2760176977044403E-3</v>
      </c>
      <c r="F334" s="113">
        <v>0.91200000000000003</v>
      </c>
      <c r="G334" s="113">
        <v>0.85099999999999998</v>
      </c>
      <c r="H334" s="113">
        <v>0.79300000000000004</v>
      </c>
      <c r="I334" s="113">
        <v>0.72399999999999998</v>
      </c>
      <c r="J334" s="113">
        <v>0.66800000000000004</v>
      </c>
      <c r="K334" s="113">
        <v>0.60499999999999998</v>
      </c>
      <c r="L334" s="114">
        <v>6.6357281403064501E-3</v>
      </c>
      <c r="M334" s="115">
        <v>6.1918910607464796E-3</v>
      </c>
      <c r="N334" s="115">
        <v>5.7698820342796204E-3</v>
      </c>
      <c r="O334" s="115">
        <v>5.2678368131380202E-3</v>
      </c>
      <c r="P334" s="115">
        <v>4.8603798220665699E-3</v>
      </c>
      <c r="Q334" s="116">
        <v>4.4019907071111896E-3</v>
      </c>
      <c r="R334" s="109">
        <f t="shared" si="35"/>
        <v>193</v>
      </c>
      <c r="S334" s="110" t="str">
        <f t="shared" si="36"/>
        <v>Zwolle</v>
      </c>
      <c r="T334" s="117">
        <f t="shared" si="37"/>
        <v>13720639.900047399</v>
      </c>
      <c r="U334" s="117">
        <f t="shared" si="38"/>
        <v>13140067.845858682</v>
      </c>
      <c r="V334" s="117">
        <f t="shared" si="39"/>
        <v>12651592.363229521</v>
      </c>
      <c r="W334" s="117">
        <f t="shared" si="40"/>
        <v>11899879.687429072</v>
      </c>
      <c r="X334" s="117">
        <f t="shared" si="41"/>
        <v>11342547.152036449</v>
      </c>
      <c r="Y334" s="117">
        <f t="shared" si="42"/>
        <v>10613346.256507913</v>
      </c>
      <c r="Z334" s="101"/>
    </row>
    <row r="336" spans="2:26" s="42" customFormat="1">
      <c r="B336" s="47" t="s">
        <v>374</v>
      </c>
    </row>
    <row r="337" spans="2:26" s="42" customFormat="1">
      <c r="B337" s="73">
        <v>1680</v>
      </c>
      <c r="C337" s="79" t="s">
        <v>22</v>
      </c>
      <c r="D337" s="118">
        <v>0</v>
      </c>
      <c r="E337" s="101"/>
      <c r="F337" s="101"/>
      <c r="G337" s="101"/>
      <c r="H337" s="101"/>
      <c r="I337" s="101"/>
      <c r="J337" s="101"/>
      <c r="K337" s="101"/>
      <c r="L337" s="101"/>
      <c r="M337" s="101"/>
      <c r="N337" s="101"/>
      <c r="O337" s="101"/>
      <c r="P337" s="101"/>
      <c r="Q337" s="101"/>
      <c r="R337" s="101"/>
      <c r="S337" s="101"/>
      <c r="T337" s="101"/>
      <c r="U337" s="101"/>
      <c r="V337" s="101"/>
      <c r="W337" s="101"/>
      <c r="X337" s="101"/>
      <c r="Y337" s="101"/>
      <c r="Z337" s="101"/>
    </row>
    <row r="338" spans="2:26" s="42" customFormat="1">
      <c r="B338" s="119">
        <v>613</v>
      </c>
      <c r="C338" s="120" t="s">
        <v>27</v>
      </c>
      <c r="D338" s="121">
        <v>0</v>
      </c>
      <c r="E338" s="101"/>
      <c r="F338" s="101"/>
      <c r="G338" s="101"/>
      <c r="H338" s="101"/>
      <c r="I338" s="101"/>
      <c r="J338" s="101"/>
      <c r="K338" s="101"/>
      <c r="L338" s="101"/>
      <c r="M338" s="101"/>
      <c r="N338" s="101"/>
      <c r="O338" s="101"/>
      <c r="P338" s="101"/>
      <c r="Q338" s="101"/>
      <c r="R338" s="101"/>
      <c r="S338" s="101"/>
      <c r="T338" s="101"/>
      <c r="U338" s="101"/>
      <c r="V338" s="101"/>
      <c r="W338" s="101"/>
      <c r="X338" s="101"/>
      <c r="Y338" s="101"/>
      <c r="Z338" s="101"/>
    </row>
    <row r="339" spans="2:26" s="42" customFormat="1">
      <c r="B339" s="119">
        <v>744</v>
      </c>
      <c r="C339" s="120" t="s">
        <v>42</v>
      </c>
      <c r="D339" s="121">
        <v>0</v>
      </c>
      <c r="E339" s="101"/>
      <c r="F339" s="101"/>
      <c r="G339" s="101"/>
      <c r="H339" s="101"/>
      <c r="I339" s="101"/>
      <c r="J339" s="101"/>
      <c r="K339" s="101"/>
      <c r="L339" s="101"/>
      <c r="M339" s="101"/>
      <c r="N339" s="101"/>
      <c r="O339" s="101"/>
      <c r="P339" s="101"/>
      <c r="Q339" s="101"/>
      <c r="R339" s="101"/>
      <c r="S339" s="101"/>
      <c r="T339" s="101"/>
      <c r="U339" s="101"/>
      <c r="V339" s="101"/>
      <c r="W339" s="101"/>
      <c r="X339" s="101"/>
      <c r="Y339" s="101"/>
      <c r="Z339" s="101"/>
    </row>
    <row r="340" spans="2:26" s="42" customFormat="1">
      <c r="B340" s="119">
        <v>489</v>
      </c>
      <c r="C340" s="120" t="s">
        <v>44</v>
      </c>
      <c r="D340" s="121">
        <v>0</v>
      </c>
      <c r="E340" s="101"/>
      <c r="F340" s="101"/>
      <c r="G340" s="101"/>
      <c r="H340" s="101"/>
      <c r="I340" s="101"/>
      <c r="J340" s="101"/>
      <c r="K340" s="101"/>
      <c r="L340" s="101"/>
      <c r="M340" s="101"/>
      <c r="N340" s="101"/>
      <c r="O340" s="101"/>
      <c r="P340" s="101"/>
      <c r="Q340" s="101"/>
      <c r="R340" s="101"/>
      <c r="S340" s="101"/>
      <c r="T340" s="101"/>
      <c r="U340" s="101"/>
      <c r="V340" s="101"/>
      <c r="W340" s="101"/>
      <c r="X340" s="101"/>
      <c r="Y340" s="101"/>
      <c r="Z340" s="101"/>
    </row>
    <row r="341" spans="2:26" s="42" customFormat="1">
      <c r="B341" s="119">
        <v>523</v>
      </c>
      <c r="C341" s="120" t="s">
        <v>136</v>
      </c>
      <c r="D341" s="121">
        <v>0</v>
      </c>
      <c r="E341" s="101"/>
      <c r="F341" s="101"/>
      <c r="G341" s="101"/>
      <c r="H341" s="101"/>
      <c r="I341" s="101"/>
      <c r="J341" s="101"/>
      <c r="K341" s="101"/>
      <c r="L341" s="101"/>
      <c r="M341" s="101"/>
      <c r="N341" s="101"/>
      <c r="O341" s="101"/>
      <c r="P341" s="101"/>
      <c r="Q341" s="101"/>
      <c r="R341" s="101"/>
      <c r="S341" s="101"/>
      <c r="T341" s="101"/>
      <c r="U341" s="101"/>
      <c r="V341" s="101"/>
      <c r="W341" s="101"/>
      <c r="X341" s="101"/>
      <c r="Y341" s="101"/>
      <c r="Z341" s="101"/>
    </row>
    <row r="342" spans="2:26" s="42" customFormat="1">
      <c r="B342" s="119">
        <v>1884</v>
      </c>
      <c r="C342" s="120" t="s">
        <v>166</v>
      </c>
      <c r="D342" s="121">
        <v>0</v>
      </c>
      <c r="E342" s="101"/>
      <c r="F342" s="101"/>
      <c r="G342" s="101"/>
      <c r="H342" s="101"/>
      <c r="I342" s="101"/>
      <c r="J342" s="101"/>
      <c r="K342" s="101"/>
      <c r="L342" s="101"/>
      <c r="M342" s="101"/>
      <c r="N342" s="101"/>
      <c r="O342" s="101"/>
      <c r="P342" s="101"/>
      <c r="Q342" s="101"/>
      <c r="R342" s="101"/>
      <c r="S342" s="101"/>
      <c r="T342" s="101"/>
      <c r="U342" s="101"/>
      <c r="V342" s="101"/>
      <c r="W342" s="101"/>
      <c r="X342" s="101"/>
      <c r="Y342" s="101"/>
      <c r="Z342" s="101"/>
    </row>
    <row r="343" spans="2:26" s="42" customFormat="1">
      <c r="B343" s="119">
        <v>547</v>
      </c>
      <c r="C343" s="120" t="s">
        <v>182</v>
      </c>
      <c r="D343" s="121">
        <v>0</v>
      </c>
      <c r="E343" s="101"/>
      <c r="K343" s="101"/>
      <c r="L343" s="101"/>
      <c r="M343" s="101"/>
      <c r="N343" s="101"/>
      <c r="O343" s="101"/>
      <c r="P343" s="101"/>
      <c r="Q343" s="101"/>
      <c r="R343" s="101"/>
      <c r="S343" s="101"/>
      <c r="T343" s="101"/>
      <c r="U343" s="101"/>
      <c r="V343" s="101"/>
      <c r="W343" s="101"/>
      <c r="X343" s="101"/>
      <c r="Y343" s="101"/>
      <c r="Z343" s="101"/>
    </row>
    <row r="344" spans="2:26" s="42" customFormat="1">
      <c r="B344" s="119">
        <v>1842</v>
      </c>
      <c r="C344" s="120" t="s">
        <v>203</v>
      </c>
      <c r="D344" s="121">
        <v>0</v>
      </c>
      <c r="E344" s="101"/>
      <c r="F344" s="101"/>
      <c r="G344" s="101"/>
      <c r="H344" s="101"/>
      <c r="I344" s="101"/>
      <c r="J344" s="101"/>
      <c r="K344" s="101"/>
      <c r="L344" s="101"/>
      <c r="M344" s="101"/>
      <c r="N344" s="101"/>
      <c r="O344" s="101"/>
      <c r="P344" s="101"/>
      <c r="Q344" s="101"/>
      <c r="R344" s="101"/>
      <c r="S344" s="101"/>
      <c r="T344" s="101"/>
      <c r="U344" s="101"/>
      <c r="V344" s="101"/>
      <c r="W344" s="101"/>
      <c r="X344" s="101"/>
      <c r="Y344" s="101"/>
      <c r="Z344" s="101"/>
    </row>
    <row r="345" spans="2:26" s="42" customFormat="1">
      <c r="B345" s="119">
        <v>1731</v>
      </c>
      <c r="C345" s="120" t="s">
        <v>204</v>
      </c>
      <c r="D345" s="121">
        <v>0</v>
      </c>
      <c r="E345" s="101"/>
      <c r="F345" s="101"/>
      <c r="G345" s="101"/>
      <c r="H345" s="101"/>
      <c r="I345" s="101"/>
      <c r="J345" s="101"/>
      <c r="K345" s="101"/>
      <c r="L345" s="101"/>
      <c r="M345" s="101"/>
      <c r="N345" s="101"/>
      <c r="O345" s="101"/>
      <c r="P345" s="101"/>
      <c r="Q345" s="101"/>
      <c r="R345" s="101"/>
      <c r="S345" s="101"/>
      <c r="T345" s="101"/>
      <c r="U345" s="101"/>
      <c r="V345" s="101"/>
      <c r="W345" s="101"/>
      <c r="X345" s="101"/>
      <c r="Y345" s="101"/>
      <c r="Z345" s="101"/>
    </row>
    <row r="346" spans="2:26" s="42" customFormat="1">
      <c r="B346" s="119">
        <v>569</v>
      </c>
      <c r="C346" s="120" t="s">
        <v>214</v>
      </c>
      <c r="D346" s="121">
        <v>0</v>
      </c>
      <c r="E346" s="101"/>
      <c r="F346" s="101"/>
      <c r="G346" s="101"/>
      <c r="H346" s="101"/>
      <c r="I346" s="101"/>
      <c r="J346" s="101"/>
      <c r="K346" s="101"/>
      <c r="L346" s="101"/>
      <c r="M346" s="101"/>
      <c r="N346" s="101"/>
      <c r="O346" s="101"/>
      <c r="P346" s="101"/>
      <c r="Q346" s="101"/>
      <c r="R346" s="101"/>
      <c r="S346" s="101"/>
      <c r="T346" s="101"/>
      <c r="U346" s="101"/>
      <c r="V346" s="101"/>
      <c r="W346" s="101"/>
      <c r="X346" s="101"/>
      <c r="Y346" s="101"/>
      <c r="Z346" s="101"/>
    </row>
    <row r="347" spans="2:26" s="42" customFormat="1">
      <c r="B347" s="119">
        <v>431</v>
      </c>
      <c r="C347" s="120" t="s">
        <v>236</v>
      </c>
      <c r="D347" s="121">
        <v>0</v>
      </c>
      <c r="E347" s="101"/>
      <c r="F347" s="101"/>
      <c r="G347" s="101"/>
      <c r="H347" s="101"/>
      <c r="I347" s="101"/>
      <c r="J347" s="101"/>
      <c r="K347" s="101"/>
      <c r="L347" s="101"/>
      <c r="M347" s="101"/>
      <c r="N347" s="101"/>
      <c r="O347" s="101"/>
      <c r="P347" s="101"/>
      <c r="Q347" s="101"/>
      <c r="R347" s="101"/>
      <c r="S347" s="101"/>
      <c r="T347" s="101"/>
      <c r="U347" s="101"/>
      <c r="V347" s="101"/>
      <c r="W347" s="101"/>
      <c r="X347" s="101"/>
      <c r="Y347" s="101"/>
      <c r="Z347" s="101"/>
    </row>
    <row r="348" spans="2:26" s="42" customFormat="1">
      <c r="B348" s="119">
        <v>1926</v>
      </c>
      <c r="C348" s="120" t="s">
        <v>247</v>
      </c>
      <c r="D348" s="121">
        <v>0</v>
      </c>
      <c r="E348" s="101"/>
      <c r="F348" s="101"/>
      <c r="G348" s="101"/>
      <c r="H348" s="101"/>
      <c r="I348" s="101"/>
      <c r="J348" s="101"/>
      <c r="K348" s="101"/>
      <c r="L348" s="101"/>
      <c r="M348" s="101"/>
      <c r="N348" s="101"/>
      <c r="O348" s="101"/>
      <c r="P348" s="101"/>
      <c r="Q348" s="101"/>
      <c r="R348" s="101"/>
      <c r="S348" s="101"/>
      <c r="T348" s="101"/>
      <c r="U348" s="101"/>
      <c r="V348" s="101"/>
      <c r="W348" s="101"/>
      <c r="X348" s="101"/>
      <c r="Y348" s="101"/>
      <c r="Z348" s="101"/>
    </row>
    <row r="349" spans="2:26" s="42" customFormat="1">
      <c r="B349" s="119">
        <v>597</v>
      </c>
      <c r="C349" s="120" t="s">
        <v>257</v>
      </c>
      <c r="D349" s="121">
        <v>0</v>
      </c>
      <c r="E349" s="101"/>
      <c r="F349" s="101"/>
      <c r="G349" s="101"/>
      <c r="H349" s="101"/>
      <c r="I349" s="101"/>
      <c r="J349" s="101"/>
      <c r="K349" s="101"/>
      <c r="L349" s="101"/>
      <c r="M349" s="101"/>
      <c r="N349" s="101"/>
      <c r="O349" s="101"/>
      <c r="P349" s="101"/>
      <c r="Q349" s="101"/>
      <c r="R349" s="101"/>
      <c r="S349" s="101"/>
      <c r="T349" s="101"/>
      <c r="U349" s="101"/>
      <c r="V349" s="101"/>
      <c r="W349" s="101"/>
      <c r="X349" s="101"/>
      <c r="Y349" s="101"/>
      <c r="Z349" s="101"/>
    </row>
    <row r="350" spans="2:26" s="42" customFormat="1">
      <c r="B350" s="119">
        <v>88</v>
      </c>
      <c r="C350" s="120" t="s">
        <v>269</v>
      </c>
      <c r="D350" s="121">
        <v>0</v>
      </c>
      <c r="E350" s="101"/>
      <c r="F350" s="101"/>
      <c r="G350" s="101"/>
      <c r="H350" s="101"/>
      <c r="I350" s="101"/>
      <c r="J350" s="101"/>
      <c r="K350" s="101"/>
      <c r="L350" s="101"/>
      <c r="M350" s="101"/>
      <c r="N350" s="101"/>
      <c r="O350" s="101"/>
      <c r="P350" s="101"/>
      <c r="Q350" s="101"/>
      <c r="R350" s="101"/>
      <c r="S350" s="101"/>
      <c r="T350" s="101"/>
      <c r="U350" s="101"/>
      <c r="V350" s="101"/>
      <c r="W350" s="101"/>
      <c r="X350" s="101"/>
      <c r="Y350" s="101"/>
      <c r="Z350" s="101"/>
    </row>
    <row r="351" spans="2:26" s="42" customFormat="1">
      <c r="B351" s="119">
        <v>1730</v>
      </c>
      <c r="C351" s="120" t="s">
        <v>299</v>
      </c>
      <c r="D351" s="121">
        <v>0</v>
      </c>
      <c r="E351" s="101"/>
      <c r="F351" s="101"/>
      <c r="G351" s="101"/>
      <c r="H351" s="101"/>
      <c r="I351" s="101"/>
      <c r="J351" s="101"/>
      <c r="K351" s="101"/>
      <c r="L351" s="101"/>
      <c r="M351" s="101"/>
      <c r="N351" s="101"/>
      <c r="O351" s="101"/>
      <c r="P351" s="101"/>
      <c r="Q351" s="101"/>
      <c r="R351" s="101"/>
      <c r="S351" s="101"/>
      <c r="T351" s="101"/>
      <c r="U351" s="101"/>
      <c r="V351" s="101"/>
      <c r="W351" s="101"/>
      <c r="X351" s="101"/>
      <c r="Y351" s="101"/>
      <c r="Z351" s="101"/>
    </row>
    <row r="352" spans="2:26" s="42" customFormat="1">
      <c r="B352" s="119">
        <v>96</v>
      </c>
      <c r="C352" s="120" t="s">
        <v>318</v>
      </c>
      <c r="D352" s="121">
        <v>0</v>
      </c>
      <c r="E352" s="101"/>
      <c r="F352" s="101"/>
      <c r="G352" s="101"/>
      <c r="H352" s="101"/>
      <c r="I352" s="101"/>
      <c r="J352" s="101"/>
      <c r="K352" s="101"/>
      <c r="L352" s="101"/>
      <c r="M352" s="101"/>
      <c r="N352" s="101"/>
      <c r="O352" s="101"/>
      <c r="P352" s="101"/>
      <c r="Q352" s="101"/>
      <c r="R352" s="101"/>
      <c r="S352" s="101"/>
      <c r="T352" s="101"/>
      <c r="U352" s="101"/>
      <c r="V352" s="101"/>
      <c r="W352" s="101"/>
      <c r="X352" s="101"/>
      <c r="Y352" s="101"/>
      <c r="Z352" s="101"/>
    </row>
    <row r="353" spans="2:26" s="42" customFormat="1">
      <c r="B353" s="119">
        <v>1992</v>
      </c>
      <c r="C353" s="120" t="s">
        <v>321</v>
      </c>
      <c r="D353" s="121">
        <v>0</v>
      </c>
      <c r="E353" s="101"/>
      <c r="F353" s="101"/>
      <c r="G353" s="101"/>
      <c r="H353" s="101"/>
      <c r="I353" s="101"/>
      <c r="J353" s="101"/>
      <c r="K353" s="101"/>
      <c r="L353" s="101"/>
      <c r="M353" s="101"/>
      <c r="N353" s="101"/>
      <c r="O353" s="101"/>
      <c r="P353" s="101"/>
      <c r="Q353" s="101"/>
      <c r="R353" s="101"/>
      <c r="S353" s="101"/>
      <c r="T353" s="101"/>
      <c r="U353" s="101"/>
      <c r="V353" s="101"/>
      <c r="W353" s="101"/>
      <c r="X353" s="101"/>
      <c r="Y353" s="101"/>
      <c r="Z353" s="101"/>
    </row>
    <row r="354" spans="2:26" s="42" customFormat="1">
      <c r="B354" s="119">
        <v>626</v>
      </c>
      <c r="C354" s="120" t="s">
        <v>322</v>
      </c>
      <c r="D354" s="121">
        <v>0</v>
      </c>
      <c r="E354" s="101"/>
      <c r="F354" s="101"/>
      <c r="G354" s="101"/>
      <c r="H354" s="101"/>
      <c r="I354" s="101"/>
      <c r="J354" s="101"/>
      <c r="K354" s="101"/>
      <c r="L354" s="101"/>
      <c r="M354" s="101"/>
      <c r="N354" s="101"/>
      <c r="O354" s="101"/>
      <c r="P354" s="101"/>
      <c r="Q354" s="101"/>
      <c r="R354" s="101"/>
      <c r="S354" s="101"/>
      <c r="T354" s="101"/>
      <c r="U354" s="101"/>
      <c r="V354" s="101"/>
      <c r="W354" s="101"/>
      <c r="X354" s="101"/>
      <c r="Y354" s="101"/>
      <c r="Z354" s="101"/>
    </row>
    <row r="355" spans="2:26" s="42" customFormat="1">
      <c r="B355" s="119">
        <v>880</v>
      </c>
      <c r="C355" s="120" t="s">
        <v>348</v>
      </c>
      <c r="D355" s="121">
        <v>0</v>
      </c>
      <c r="E355" s="101"/>
      <c r="K355" s="101"/>
      <c r="L355" s="101"/>
      <c r="M355" s="101"/>
      <c r="N355" s="101"/>
      <c r="O355" s="101"/>
      <c r="P355" s="101"/>
      <c r="Q355" s="101"/>
      <c r="R355" s="101"/>
      <c r="S355" s="101"/>
      <c r="T355" s="101"/>
      <c r="U355" s="101"/>
      <c r="V355" s="101"/>
      <c r="W355" s="101"/>
      <c r="X355" s="101"/>
      <c r="Y355" s="101"/>
      <c r="Z355" s="101"/>
    </row>
    <row r="356" spans="2:26" s="42" customFormat="1">
      <c r="B356" s="122">
        <v>638</v>
      </c>
      <c r="C356" s="123" t="s">
        <v>357</v>
      </c>
      <c r="D356" s="124">
        <v>0</v>
      </c>
      <c r="E356" s="101"/>
      <c r="F356" s="101"/>
      <c r="G356" s="101"/>
      <c r="H356" s="101"/>
      <c r="I356" s="101"/>
      <c r="J356" s="101"/>
      <c r="K356" s="101"/>
      <c r="L356" s="101"/>
      <c r="M356" s="101"/>
      <c r="N356" s="101"/>
      <c r="O356" s="101"/>
      <c r="P356" s="101"/>
      <c r="Q356" s="101"/>
      <c r="R356" s="101"/>
      <c r="S356" s="101"/>
      <c r="T356" s="101"/>
      <c r="U356" s="101"/>
      <c r="V356" s="101"/>
      <c r="W356" s="101"/>
      <c r="X356" s="101"/>
      <c r="Y356" s="101"/>
      <c r="Z356" s="101"/>
    </row>
    <row r="357" spans="2:26" s="42" customFormat="1">
      <c r="E357" s="43"/>
    </row>
    <row r="358" spans="2:26" s="42" customFormat="1">
      <c r="E358" s="43"/>
    </row>
    <row r="359" spans="2:26" s="42" customFormat="1">
      <c r="E359" s="43"/>
    </row>
    <row r="360" spans="2:26" s="42" customFormat="1">
      <c r="E360" s="43"/>
    </row>
    <row r="361" spans="2:26" s="42" customFormat="1">
      <c r="E361" s="43"/>
    </row>
    <row r="362" spans="2:26" s="42" customFormat="1">
      <c r="E362" s="43"/>
      <c r="R362" s="44"/>
    </row>
  </sheetData>
  <mergeCells count="10">
    <mergeCell ref="F9:K9"/>
    <mergeCell ref="L9:Q9"/>
    <mergeCell ref="T9:Y9"/>
    <mergeCell ref="T10:Y10"/>
    <mergeCell ref="D7:E7"/>
    <mergeCell ref="F7:K7"/>
    <mergeCell ref="L7:Q7"/>
    <mergeCell ref="T7:Y7"/>
    <mergeCell ref="F8:K8"/>
    <mergeCell ref="T8:Y8"/>
  </mergeCells>
  <pageMargins left="0.70000000000000007" right="0.70000000000000007" top="1.9311023622047245" bottom="1.9311023622047245" header="1.5374015748031495" footer="1.5374015748031495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E204F-50C0-48D8-8D21-5C3A96F63851}">
  <dimension ref="A1:AA354"/>
  <sheetViews>
    <sheetView workbookViewId="0"/>
  </sheetViews>
  <sheetFormatPr defaultRowHeight="14.4"/>
  <cols>
    <col min="1" max="1" width="9.6640625" style="3" customWidth="1"/>
    <col min="2" max="2" width="9.5546875" style="3" customWidth="1"/>
    <col min="3" max="3" width="33.44140625" style="3" customWidth="1"/>
    <col min="4" max="4" width="18.44140625" style="3" customWidth="1"/>
    <col min="5" max="10" width="21.5546875" style="3" customWidth="1"/>
    <col min="11" max="11" width="9.6640625" style="3" customWidth="1"/>
    <col min="12" max="12" width="33.44140625" style="3" customWidth="1"/>
    <col min="13" max="17" width="16.44140625" style="3" customWidth="1"/>
    <col min="18" max="18" width="13.6640625" style="3" customWidth="1"/>
    <col min="19" max="19" width="9.6640625" style="3" customWidth="1"/>
    <col min="20" max="20" width="35.6640625" style="3" customWidth="1"/>
    <col min="21" max="21" width="29.109375" style="3" customWidth="1"/>
    <col min="22" max="27" width="19.33203125" style="3" customWidth="1"/>
    <col min="28" max="28" width="9.6640625" style="3" customWidth="1"/>
    <col min="29" max="34" width="16.44140625" style="3" customWidth="1"/>
    <col min="35" max="35" width="9.6640625" style="3" customWidth="1"/>
    <col min="36" max="36" width="9.109375" style="3" customWidth="1"/>
    <col min="37" max="37" width="8.88671875" style="3" customWidth="1"/>
    <col min="38" max="16384" width="8.88671875" style="3"/>
  </cols>
  <sheetData>
    <row r="1" spans="1:27">
      <c r="A1" s="125" t="s">
        <v>375</v>
      </c>
    </row>
    <row r="2" spans="1:27">
      <c r="A2" s="126"/>
    </row>
    <row r="3" spans="1:27">
      <c r="A3" s="126"/>
      <c r="F3" s="127"/>
      <c r="AA3" s="8"/>
    </row>
    <row r="4" spans="1:27">
      <c r="A4" s="126"/>
      <c r="E4" s="128"/>
      <c r="N4" s="129"/>
    </row>
    <row r="5" spans="1:27">
      <c r="B5" s="4" t="s">
        <v>12</v>
      </c>
    </row>
    <row r="6" spans="1:27">
      <c r="B6" s="15" t="s">
        <v>14</v>
      </c>
    </row>
    <row r="7" spans="1:27">
      <c r="E7" s="130" t="s">
        <v>376</v>
      </c>
      <c r="F7" s="130" t="s">
        <v>376</v>
      </c>
      <c r="G7" s="130" t="s">
        <v>376</v>
      </c>
      <c r="H7" s="130" t="s">
        <v>376</v>
      </c>
      <c r="I7" s="130" t="s">
        <v>376</v>
      </c>
      <c r="J7" s="130" t="s">
        <v>376</v>
      </c>
      <c r="M7" s="131"/>
    </row>
    <row r="8" spans="1:27">
      <c r="E8" s="132" t="s">
        <v>377</v>
      </c>
      <c r="F8" s="132" t="s">
        <v>377</v>
      </c>
      <c r="G8" s="132" t="s">
        <v>377</v>
      </c>
      <c r="H8" s="132" t="s">
        <v>377</v>
      </c>
      <c r="I8" s="132" t="s">
        <v>377</v>
      </c>
      <c r="J8" s="132" t="s">
        <v>377</v>
      </c>
      <c r="M8" s="131"/>
      <c r="N8" s="131"/>
      <c r="O8" s="131"/>
      <c r="P8" s="131"/>
      <c r="Q8" s="131"/>
      <c r="R8" s="131"/>
    </row>
    <row r="9" spans="1:27">
      <c r="E9" s="132" t="s">
        <v>378</v>
      </c>
      <c r="F9" s="132" t="s">
        <v>378</v>
      </c>
      <c r="G9" s="132" t="s">
        <v>378</v>
      </c>
      <c r="H9" s="132" t="s">
        <v>378</v>
      </c>
      <c r="I9" s="132" t="s">
        <v>378</v>
      </c>
      <c r="J9" s="132" t="s">
        <v>378</v>
      </c>
    </row>
    <row r="10" spans="1:27">
      <c r="D10" s="133" t="s">
        <v>376</v>
      </c>
      <c r="E10" s="134">
        <v>12485</v>
      </c>
      <c r="F10" s="134">
        <v>12531</v>
      </c>
      <c r="G10" s="134">
        <v>12571</v>
      </c>
      <c r="H10" s="134">
        <v>12597</v>
      </c>
      <c r="I10" s="134">
        <v>12628</v>
      </c>
      <c r="J10" s="134">
        <v>12667</v>
      </c>
    </row>
    <row r="11" spans="1:27">
      <c r="B11" s="27" t="s">
        <v>15</v>
      </c>
      <c r="C11" s="135" t="s">
        <v>16</v>
      </c>
      <c r="D11" s="136" t="s">
        <v>379</v>
      </c>
      <c r="E11" s="137">
        <v>2025</v>
      </c>
      <c r="F11" s="137">
        <f>E11+1</f>
        <v>2026</v>
      </c>
      <c r="G11" s="137">
        <f>F11+1</f>
        <v>2027</v>
      </c>
      <c r="H11" s="137">
        <f>G11+1</f>
        <v>2028</v>
      </c>
      <c r="I11" s="137">
        <f>H11+1</f>
        <v>2029</v>
      </c>
      <c r="J11" s="137">
        <f>I11+1</f>
        <v>2030</v>
      </c>
      <c r="K11" s="27" t="s">
        <v>15</v>
      </c>
      <c r="L11" s="135" t="s">
        <v>16</v>
      </c>
      <c r="M11" s="137">
        <f t="shared" ref="M11:R11" si="0">E11</f>
        <v>2025</v>
      </c>
      <c r="N11" s="137">
        <f t="shared" si="0"/>
        <v>2026</v>
      </c>
      <c r="O11" s="137">
        <f t="shared" si="0"/>
        <v>2027</v>
      </c>
      <c r="P11" s="137">
        <f t="shared" si="0"/>
        <v>2028</v>
      </c>
      <c r="Q11" s="137">
        <f t="shared" si="0"/>
        <v>2029</v>
      </c>
      <c r="R11" s="137">
        <f t="shared" si="0"/>
        <v>2030</v>
      </c>
    </row>
    <row r="12" spans="1:27">
      <c r="B12" s="138"/>
      <c r="C12" s="24" t="s">
        <v>21</v>
      </c>
      <c r="D12" s="139"/>
      <c r="E12" s="140">
        <f t="shared" ref="E12:J12" si="1">SUM(E13:E354)</f>
        <v>0.99999999999999989</v>
      </c>
      <c r="F12" s="140">
        <f t="shared" si="1"/>
        <v>1</v>
      </c>
      <c r="G12" s="140">
        <f t="shared" si="1"/>
        <v>0.99999999999999989</v>
      </c>
      <c r="H12" s="140">
        <f t="shared" si="1"/>
        <v>1.0000000000000007</v>
      </c>
      <c r="I12" s="140">
        <f t="shared" si="1"/>
        <v>1.0000000000000007</v>
      </c>
      <c r="J12" s="140">
        <f t="shared" si="1"/>
        <v>1.0000000000000009</v>
      </c>
      <c r="K12" s="138"/>
      <c r="L12" s="24" t="s">
        <v>21</v>
      </c>
      <c r="M12" s="141">
        <v>143949000</v>
      </c>
      <c r="N12" s="141">
        <v>154793000</v>
      </c>
      <c r="O12" s="141">
        <v>165634000</v>
      </c>
      <c r="P12" s="141">
        <v>176354000</v>
      </c>
      <c r="Q12" s="141">
        <v>187198000</v>
      </c>
      <c r="R12" s="141">
        <v>199693000</v>
      </c>
    </row>
    <row r="13" spans="1:27">
      <c r="B13" s="32">
        <v>1680</v>
      </c>
      <c r="C13" s="142" t="s">
        <v>22</v>
      </c>
      <c r="D13" s="143">
        <v>8.6247451779833699E-4</v>
      </c>
      <c r="E13" s="144">
        <v>8.6218747724178802E-4</v>
      </c>
      <c r="F13" s="144">
        <v>8.6222239650732605E-4</v>
      </c>
      <c r="G13" s="144">
        <v>8.6224864872433903E-4</v>
      </c>
      <c r="H13" s="144">
        <v>8.6226790265213999E-4</v>
      </c>
      <c r="I13" s="144">
        <v>8.6228501725463095E-4</v>
      </c>
      <c r="J13" s="144">
        <v>8.62302387298949E-4</v>
      </c>
      <c r="K13" s="32">
        <v>1680</v>
      </c>
      <c r="L13" s="142" t="s">
        <v>22</v>
      </c>
      <c r="M13" s="30">
        <f t="shared" ref="M13:M76" si="2">E13/E$12*M$12</f>
        <v>124111.02516147816</v>
      </c>
      <c r="N13" s="30">
        <f t="shared" ref="N13:N76" si="3">F13/F$12*N$12</f>
        <v>133465.99142255852</v>
      </c>
      <c r="O13" s="30">
        <f t="shared" ref="O13:O76" si="4">G13/G$12*O$12</f>
        <v>142817.69268280719</v>
      </c>
      <c r="P13" s="30">
        <f t="shared" ref="P13:P76" si="5">H13/H$12*P$12</f>
        <v>152064.39370431541</v>
      </c>
      <c r="Q13" s="30">
        <f t="shared" ref="Q13:Q76" si="6">I13/I$12*Q$12</f>
        <v>161418.03066003229</v>
      </c>
      <c r="R13" s="30">
        <f t="shared" ref="R13:R76" si="7">J13/J$12*R$12</f>
        <v>172195.75062688888</v>
      </c>
      <c r="U13" s="145"/>
    </row>
    <row r="14" spans="1:27">
      <c r="B14" s="32">
        <v>358</v>
      </c>
      <c r="C14" s="142" t="s">
        <v>23</v>
      </c>
      <c r="D14" s="146">
        <v>7.84067743453034E-4</v>
      </c>
      <c r="E14" s="147">
        <v>7.8380679749253496E-4</v>
      </c>
      <c r="F14" s="147">
        <v>7.83838542279387E-4</v>
      </c>
      <c r="G14" s="147">
        <v>7.8386240793121796E-4</v>
      </c>
      <c r="H14" s="147">
        <v>7.8387991150194599E-4</v>
      </c>
      <c r="I14" s="147">
        <v>7.8389547023148304E-4</v>
      </c>
      <c r="J14" s="147">
        <v>7.8391126118086305E-4</v>
      </c>
      <c r="K14" s="32">
        <v>358</v>
      </c>
      <c r="L14" s="142" t="s">
        <v>23</v>
      </c>
      <c r="M14" s="35">
        <f t="shared" si="2"/>
        <v>112828.20469225293</v>
      </c>
      <c r="N14" s="35">
        <f t="shared" si="3"/>
        <v>121332.71947505315</v>
      </c>
      <c r="O14" s="35">
        <f t="shared" si="4"/>
        <v>129834.26607527937</v>
      </c>
      <c r="P14" s="35">
        <f t="shared" si="5"/>
        <v>138240.3579130141</v>
      </c>
      <c r="Q14" s="35">
        <f t="shared" si="6"/>
        <v>146743.66423639306</v>
      </c>
      <c r="R14" s="35">
        <f t="shared" si="7"/>
        <v>156541.59147898995</v>
      </c>
    </row>
    <row r="15" spans="1:27">
      <c r="B15" s="32">
        <v>197</v>
      </c>
      <c r="C15" s="142" t="s">
        <v>24</v>
      </c>
      <c r="D15" s="146">
        <v>9.4088129214364095E-4</v>
      </c>
      <c r="E15" s="147">
        <v>9.4056815699104204E-4</v>
      </c>
      <c r="F15" s="147">
        <v>9.4060625073526499E-4</v>
      </c>
      <c r="G15" s="147">
        <v>9.4063488951746097E-4</v>
      </c>
      <c r="H15" s="147">
        <v>9.4065589380233595E-4</v>
      </c>
      <c r="I15" s="147">
        <v>9.4067456427777995E-4</v>
      </c>
      <c r="J15" s="147">
        <v>9.4069351341703603E-4</v>
      </c>
      <c r="K15" s="32">
        <v>197</v>
      </c>
      <c r="L15" s="142" t="s">
        <v>24</v>
      </c>
      <c r="M15" s="35">
        <f t="shared" si="2"/>
        <v>135393.84563070352</v>
      </c>
      <c r="N15" s="35">
        <f t="shared" si="3"/>
        <v>145599.26337006388</v>
      </c>
      <c r="O15" s="35">
        <f t="shared" si="4"/>
        <v>155801.11929033516</v>
      </c>
      <c r="P15" s="35">
        <f t="shared" si="5"/>
        <v>165888.42949561705</v>
      </c>
      <c r="Q15" s="35">
        <f t="shared" si="6"/>
        <v>176092.39708367173</v>
      </c>
      <c r="R15" s="35">
        <f t="shared" si="7"/>
        <v>187849.90977478802</v>
      </c>
    </row>
    <row r="16" spans="1:27">
      <c r="B16" s="32">
        <v>59</v>
      </c>
      <c r="C16" s="142" t="s">
        <v>25</v>
      </c>
      <c r="D16" s="146">
        <v>1.15649992159323E-3</v>
      </c>
      <c r="E16" s="147">
        <v>1.1561150263014899E-3</v>
      </c>
      <c r="F16" s="147">
        <v>1.1561618498620999E-3</v>
      </c>
      <c r="G16" s="147">
        <v>1.15619705169855E-3</v>
      </c>
      <c r="H16" s="147">
        <v>1.1562228694653801E-3</v>
      </c>
      <c r="I16" s="147">
        <v>1.15624581859144E-3</v>
      </c>
      <c r="J16" s="147">
        <v>1.15626911024178E-3</v>
      </c>
      <c r="K16" s="32">
        <v>59</v>
      </c>
      <c r="L16" s="142" t="s">
        <v>25</v>
      </c>
      <c r="M16" s="35">
        <f t="shared" si="2"/>
        <v>166421.60192107322</v>
      </c>
      <c r="N16" s="35">
        <f t="shared" si="3"/>
        <v>178965.76122570405</v>
      </c>
      <c r="O16" s="35">
        <f t="shared" si="4"/>
        <v>191505.54246103766</v>
      </c>
      <c r="P16" s="35">
        <f t="shared" si="5"/>
        <v>203904.52792169747</v>
      </c>
      <c r="Q16" s="35">
        <f t="shared" si="6"/>
        <v>216446.90474868024</v>
      </c>
      <c r="R16" s="35">
        <f t="shared" si="7"/>
        <v>230898.84743151156</v>
      </c>
    </row>
    <row r="17" spans="2:18">
      <c r="B17" s="32">
        <v>482</v>
      </c>
      <c r="C17" s="142" t="s">
        <v>26</v>
      </c>
      <c r="D17" s="146">
        <v>9.0167790497098902E-4</v>
      </c>
      <c r="E17" s="147">
        <v>9.0137781711641498E-4</v>
      </c>
      <c r="F17" s="147">
        <v>9.0141432362129503E-4</v>
      </c>
      <c r="G17" s="147">
        <v>9.014417691209E-4</v>
      </c>
      <c r="H17" s="147">
        <v>9.0146189822723803E-4</v>
      </c>
      <c r="I17" s="147">
        <v>9.0147979076620496E-4</v>
      </c>
      <c r="J17" s="147">
        <v>9.0149795035799197E-4</v>
      </c>
      <c r="K17" s="32">
        <v>482</v>
      </c>
      <c r="L17" s="142" t="s">
        <v>26</v>
      </c>
      <c r="M17" s="35">
        <f t="shared" si="2"/>
        <v>129752.43539609083</v>
      </c>
      <c r="N17" s="35">
        <f t="shared" si="3"/>
        <v>139532.62739631112</v>
      </c>
      <c r="O17" s="35">
        <f t="shared" si="4"/>
        <v>149309.40598657116</v>
      </c>
      <c r="P17" s="35">
        <f t="shared" si="5"/>
        <v>158976.41159996623</v>
      </c>
      <c r="Q17" s="35">
        <f t="shared" si="6"/>
        <v>168755.21387185191</v>
      </c>
      <c r="R17" s="35">
        <f t="shared" si="7"/>
        <v>180022.83020083833</v>
      </c>
    </row>
    <row r="18" spans="2:18">
      <c r="B18" s="32">
        <v>613</v>
      </c>
      <c r="C18" s="142" t="s">
        <v>27</v>
      </c>
      <c r="D18" s="146">
        <v>1.7249490355966701E-3</v>
      </c>
      <c r="E18" s="147">
        <v>1.72437495448357E-3</v>
      </c>
      <c r="F18" s="147">
        <v>1.7244447930146499E-3</v>
      </c>
      <c r="G18" s="147">
        <v>1.72449729744867E-3</v>
      </c>
      <c r="H18" s="147">
        <v>1.72453580530428E-3</v>
      </c>
      <c r="I18" s="147">
        <v>1.72457003450926E-3</v>
      </c>
      <c r="J18" s="147">
        <v>1.72460477459789E-3</v>
      </c>
      <c r="K18" s="32">
        <v>613</v>
      </c>
      <c r="L18" s="142" t="s">
        <v>27</v>
      </c>
      <c r="M18" s="35">
        <f t="shared" si="2"/>
        <v>248222.05032295545</v>
      </c>
      <c r="N18" s="35">
        <f t="shared" si="3"/>
        <v>266931.9828451167</v>
      </c>
      <c r="O18" s="35">
        <f t="shared" si="4"/>
        <v>285635.38536561304</v>
      </c>
      <c r="P18" s="35">
        <f t="shared" si="5"/>
        <v>304128.78740863083</v>
      </c>
      <c r="Q18" s="35">
        <f t="shared" si="6"/>
        <v>322836.06132006424</v>
      </c>
      <c r="R18" s="35">
        <f t="shared" si="7"/>
        <v>344391.50125377614</v>
      </c>
    </row>
    <row r="19" spans="2:18">
      <c r="B19" s="32">
        <v>361</v>
      </c>
      <c r="C19" s="142" t="s">
        <v>28</v>
      </c>
      <c r="D19" s="146">
        <v>8.3111180806021701E-3</v>
      </c>
      <c r="E19" s="147">
        <v>8.3083520534208803E-3</v>
      </c>
      <c r="F19" s="147">
        <v>8.3086885481615108E-3</v>
      </c>
      <c r="G19" s="147">
        <v>8.3089415240709206E-3</v>
      </c>
      <c r="H19" s="147">
        <v>8.30912706192064E-3</v>
      </c>
      <c r="I19" s="147">
        <v>8.3092919844537302E-3</v>
      </c>
      <c r="J19" s="147">
        <v>8.3094593685171594E-3</v>
      </c>
      <c r="K19" s="32">
        <v>361</v>
      </c>
      <c r="L19" s="142" t="s">
        <v>28</v>
      </c>
      <c r="M19" s="35">
        <f t="shared" si="2"/>
        <v>1195978.9697378825</v>
      </c>
      <c r="N19" s="35">
        <f t="shared" si="3"/>
        <v>1286126.8264355648</v>
      </c>
      <c r="O19" s="35">
        <f t="shared" si="4"/>
        <v>1376243.2203979632</v>
      </c>
      <c r="P19" s="35">
        <f t="shared" si="5"/>
        <v>1465347.7938779516</v>
      </c>
      <c r="Q19" s="35">
        <f t="shared" si="6"/>
        <v>1555482.8409057683</v>
      </c>
      <c r="R19" s="35">
        <f t="shared" si="7"/>
        <v>1659340.8696772957</v>
      </c>
    </row>
    <row r="20" spans="2:18">
      <c r="B20" s="32">
        <v>141</v>
      </c>
      <c r="C20" s="142" t="s">
        <v>29</v>
      </c>
      <c r="D20" s="146">
        <v>8.7031519523286804E-3</v>
      </c>
      <c r="E20" s="147">
        <v>8.7002554521671393E-3</v>
      </c>
      <c r="F20" s="147">
        <v>8.7006078193012006E-3</v>
      </c>
      <c r="G20" s="147">
        <v>8.7008727280365201E-3</v>
      </c>
      <c r="H20" s="147">
        <v>8.7010670176716105E-3</v>
      </c>
      <c r="I20" s="147">
        <v>8.7012397195694608E-3</v>
      </c>
      <c r="J20" s="147">
        <v>8.7014149991075807E-3</v>
      </c>
      <c r="K20" s="32">
        <v>141</v>
      </c>
      <c r="L20" s="142" t="s">
        <v>29</v>
      </c>
      <c r="M20" s="35">
        <f t="shared" si="2"/>
        <v>1252393.0720840078</v>
      </c>
      <c r="N20" s="35">
        <f t="shared" si="3"/>
        <v>1346793.1861730907</v>
      </c>
      <c r="O20" s="35">
        <f t="shared" si="4"/>
        <v>1441160.3534356013</v>
      </c>
      <c r="P20" s="35">
        <f t="shared" si="5"/>
        <v>1534467.9728344583</v>
      </c>
      <c r="Q20" s="35">
        <f t="shared" si="6"/>
        <v>1628854.6730239629</v>
      </c>
      <c r="R20" s="35">
        <f t="shared" si="7"/>
        <v>1737611.6654167888</v>
      </c>
    </row>
    <row r="21" spans="2:18">
      <c r="B21" s="32">
        <v>34</v>
      </c>
      <c r="C21" s="142" t="s">
        <v>30</v>
      </c>
      <c r="D21" s="146">
        <v>1.0839736553238199E-2</v>
      </c>
      <c r="E21" s="147">
        <v>1.08361289753343E-2</v>
      </c>
      <c r="F21" s="147">
        <v>1.08365678470125E-2</v>
      </c>
      <c r="G21" s="147">
        <v>1.0836897789649099E-2</v>
      </c>
      <c r="H21" s="147">
        <v>1.08371397765144E-2</v>
      </c>
      <c r="I21" s="147">
        <v>1.0837354875950301E-2</v>
      </c>
      <c r="J21" s="147">
        <v>1.08375731858254E-2</v>
      </c>
      <c r="K21" s="32">
        <v>34</v>
      </c>
      <c r="L21" s="142" t="s">
        <v>30</v>
      </c>
      <c r="M21" s="35">
        <f t="shared" si="2"/>
        <v>1559849.9298703973</v>
      </c>
      <c r="N21" s="35">
        <f t="shared" si="3"/>
        <v>1677424.846742606</v>
      </c>
      <c r="O21" s="35">
        <f t="shared" si="4"/>
        <v>1794958.7284907391</v>
      </c>
      <c r="P21" s="35">
        <f t="shared" si="5"/>
        <v>1911172.9481474194</v>
      </c>
      <c r="Q21" s="35">
        <f t="shared" si="6"/>
        <v>2028731.1580681431</v>
      </c>
      <c r="R21" s="35">
        <f t="shared" si="7"/>
        <v>2164187.5021970295</v>
      </c>
    </row>
    <row r="22" spans="2:18">
      <c r="B22" s="32">
        <v>484</v>
      </c>
      <c r="C22" s="142" t="s">
        <v>31</v>
      </c>
      <c r="D22" s="146">
        <v>6.0765250117610099E-3</v>
      </c>
      <c r="E22" s="147">
        <v>6.0745026805671398E-3</v>
      </c>
      <c r="F22" s="147">
        <v>6.0747487026652502E-3</v>
      </c>
      <c r="G22" s="147">
        <v>6.0749336614669301E-3</v>
      </c>
      <c r="H22" s="147">
        <v>6.07506931414008E-3</v>
      </c>
      <c r="I22" s="147">
        <v>6.0751898942939904E-3</v>
      </c>
      <c r="J22" s="147">
        <v>6.0753122741516799E-3</v>
      </c>
      <c r="K22" s="32">
        <v>484</v>
      </c>
      <c r="L22" s="142" t="s">
        <v>31</v>
      </c>
      <c r="M22" s="35">
        <f t="shared" si="2"/>
        <v>874418.58636495937</v>
      </c>
      <c r="N22" s="35">
        <f t="shared" si="3"/>
        <v>940328.57593166211</v>
      </c>
      <c r="O22" s="35">
        <f t="shared" si="4"/>
        <v>1006215.5620834136</v>
      </c>
      <c r="P22" s="35">
        <f t="shared" si="5"/>
        <v>1071362.773825859</v>
      </c>
      <c r="Q22" s="35">
        <f t="shared" si="6"/>
        <v>1137263.3978320456</v>
      </c>
      <c r="R22" s="35">
        <f t="shared" si="7"/>
        <v>1213197.3339621704</v>
      </c>
    </row>
    <row r="23" spans="2:18">
      <c r="B23" s="32">
        <v>1723</v>
      </c>
      <c r="C23" s="142" t="s">
        <v>32</v>
      </c>
      <c r="D23" s="146">
        <v>7.8406774345303394E-5</v>
      </c>
      <c r="E23" s="147">
        <v>8.6734693877550998E-5</v>
      </c>
      <c r="F23" s="147">
        <v>8.0952380952380894E-5</v>
      </c>
      <c r="G23" s="147">
        <v>7.8386240793121802E-5</v>
      </c>
      <c r="H23" s="147">
        <v>7.8387991150194599E-5</v>
      </c>
      <c r="I23" s="147">
        <v>7.8389547023148307E-5</v>
      </c>
      <c r="J23" s="147">
        <v>7.83911261180863E-5</v>
      </c>
      <c r="K23" s="32">
        <v>1723</v>
      </c>
      <c r="L23" s="142" t="s">
        <v>32</v>
      </c>
      <c r="M23" s="35">
        <f t="shared" si="2"/>
        <v>12485.372448979591</v>
      </c>
      <c r="N23" s="35">
        <f t="shared" si="3"/>
        <v>12530.861904761896</v>
      </c>
      <c r="O23" s="35">
        <f t="shared" si="4"/>
        <v>12983.426607527939</v>
      </c>
      <c r="P23" s="35">
        <f t="shared" si="5"/>
        <v>13824.035791301409</v>
      </c>
      <c r="Q23" s="35">
        <f t="shared" si="6"/>
        <v>14674.366423639307</v>
      </c>
      <c r="R23" s="35">
        <f t="shared" si="7"/>
        <v>15654.159147898994</v>
      </c>
    </row>
    <row r="24" spans="2:18">
      <c r="B24" s="32">
        <v>1959</v>
      </c>
      <c r="C24" s="142" t="s">
        <v>33</v>
      </c>
      <c r="D24" s="146">
        <v>2.8814489571898998E-3</v>
      </c>
      <c r="E24" s="147">
        <v>2.8804899807850599E-3</v>
      </c>
      <c r="F24" s="147">
        <v>2.8806066428767501E-3</v>
      </c>
      <c r="G24" s="147">
        <v>2.8806943491472298E-3</v>
      </c>
      <c r="H24" s="147">
        <v>2.8807586747696501E-3</v>
      </c>
      <c r="I24" s="147">
        <v>2.8808158531007E-3</v>
      </c>
      <c r="J24" s="147">
        <v>2.8808738848396698E-3</v>
      </c>
      <c r="K24" s="32">
        <v>1959</v>
      </c>
      <c r="L24" s="142" t="s">
        <v>33</v>
      </c>
      <c r="M24" s="35">
        <f t="shared" si="2"/>
        <v>414643.65224402864</v>
      </c>
      <c r="N24" s="35">
        <f t="shared" si="3"/>
        <v>445897.7440708208</v>
      </c>
      <c r="O24" s="35">
        <f t="shared" si="4"/>
        <v>477140.92782665236</v>
      </c>
      <c r="P24" s="35">
        <f t="shared" si="5"/>
        <v>508033.31533032656</v>
      </c>
      <c r="Q24" s="35">
        <f t="shared" si="6"/>
        <v>539282.96606874454</v>
      </c>
      <c r="R24" s="35">
        <f t="shared" si="7"/>
        <v>575290.34868528764</v>
      </c>
    </row>
    <row r="25" spans="2:18">
      <c r="B25" s="32">
        <v>60</v>
      </c>
      <c r="C25" s="142" t="s">
        <v>34</v>
      </c>
      <c r="D25" s="146">
        <v>5.88050807589776E-5</v>
      </c>
      <c r="E25" s="147">
        <v>8.6734693877550998E-5</v>
      </c>
      <c r="F25" s="147">
        <v>8.0952380952380894E-5</v>
      </c>
      <c r="G25" s="147">
        <v>7.5892857142857204E-5</v>
      </c>
      <c r="H25" s="147">
        <v>7.1428571428571502E-5</v>
      </c>
      <c r="I25" s="147">
        <v>6.7460317460317495E-5</v>
      </c>
      <c r="J25" s="147">
        <v>6.3432835820895593E-5</v>
      </c>
      <c r="K25" s="32">
        <v>60</v>
      </c>
      <c r="L25" s="142" t="s">
        <v>34</v>
      </c>
      <c r="M25" s="35">
        <f t="shared" si="2"/>
        <v>12485.372448979591</v>
      </c>
      <c r="N25" s="35">
        <f t="shared" si="3"/>
        <v>12530.861904761896</v>
      </c>
      <c r="O25" s="35">
        <f t="shared" si="4"/>
        <v>12570.437500000013</v>
      </c>
      <c r="P25" s="35">
        <f t="shared" si="5"/>
        <v>12596.71428571429</v>
      </c>
      <c r="Q25" s="35">
        <f t="shared" si="6"/>
        <v>12628.436507936507</v>
      </c>
      <c r="R25" s="35">
        <f t="shared" si="7"/>
        <v>12667.093283582093</v>
      </c>
    </row>
    <row r="26" spans="2:18">
      <c r="B26" s="32">
        <v>307</v>
      </c>
      <c r="C26" s="142" t="s">
        <v>35</v>
      </c>
      <c r="D26" s="146">
        <v>6.80178767445507E-3</v>
      </c>
      <c r="E26" s="147">
        <v>6.7995239682477398E-3</v>
      </c>
      <c r="F26" s="147">
        <v>6.7997993542736898E-3</v>
      </c>
      <c r="G26" s="147">
        <v>6.8000063888033098E-3</v>
      </c>
      <c r="H26" s="147">
        <v>6.8001582322793899E-3</v>
      </c>
      <c r="I26" s="147">
        <v>6.8002932042581198E-3</v>
      </c>
      <c r="J26" s="147">
        <v>6.8004301907439897E-3</v>
      </c>
      <c r="K26" s="32">
        <v>307</v>
      </c>
      <c r="L26" s="142" t="s">
        <v>35</v>
      </c>
      <c r="M26" s="35">
        <f t="shared" si="2"/>
        <v>978784.67570529401</v>
      </c>
      <c r="N26" s="35">
        <f t="shared" si="3"/>
        <v>1052561.3414460872</v>
      </c>
      <c r="O26" s="35">
        <f t="shared" si="4"/>
        <v>1126312.2582030476</v>
      </c>
      <c r="P26" s="35">
        <f t="shared" si="5"/>
        <v>1199235.1048953987</v>
      </c>
      <c r="Q26" s="35">
        <f t="shared" si="6"/>
        <v>1273001.2872507107</v>
      </c>
      <c r="R26" s="35">
        <f t="shared" si="7"/>
        <v>1357998.3060802384</v>
      </c>
    </row>
    <row r="27" spans="2:18">
      <c r="B27" s="32">
        <v>362</v>
      </c>
      <c r="C27" s="142" t="s">
        <v>36</v>
      </c>
      <c r="D27" s="146">
        <v>3.1166692802258099E-3</v>
      </c>
      <c r="E27" s="147">
        <v>3.1156320200328301E-3</v>
      </c>
      <c r="F27" s="147">
        <v>3.11575820556056E-3</v>
      </c>
      <c r="G27" s="147">
        <v>3.1158530715265898E-3</v>
      </c>
      <c r="H27" s="147">
        <v>3.1159226482202402E-3</v>
      </c>
      <c r="I27" s="147">
        <v>3.1159844941701501E-3</v>
      </c>
      <c r="J27" s="147">
        <v>3.11604726319393E-3</v>
      </c>
      <c r="K27" s="32">
        <v>362</v>
      </c>
      <c r="L27" s="142" t="s">
        <v>36</v>
      </c>
      <c r="M27" s="35">
        <f t="shared" si="2"/>
        <v>448492.11365170591</v>
      </c>
      <c r="N27" s="35">
        <f t="shared" si="3"/>
        <v>482297.55991333578</v>
      </c>
      <c r="O27" s="35">
        <f t="shared" si="4"/>
        <v>516091.20764923526</v>
      </c>
      <c r="P27" s="35">
        <f t="shared" si="5"/>
        <v>549505.42270423181</v>
      </c>
      <c r="Q27" s="35">
        <f t="shared" si="6"/>
        <v>583306.06533966342</v>
      </c>
      <c r="R27" s="35">
        <f t="shared" si="7"/>
        <v>622252.82612898492</v>
      </c>
    </row>
    <row r="28" spans="2:18">
      <c r="B28" s="32">
        <v>363</v>
      </c>
      <c r="C28" s="142" t="s">
        <v>37</v>
      </c>
      <c r="D28" s="146">
        <v>5.31793946997021E-2</v>
      </c>
      <c r="E28" s="147">
        <v>5.3161696039931199E-2</v>
      </c>
      <c r="F28" s="147">
        <v>5.31638491300995E-2</v>
      </c>
      <c r="G28" s="147">
        <v>5.3165467817934901E-2</v>
      </c>
      <c r="H28" s="147">
        <v>5.3166654997619599E-2</v>
      </c>
      <c r="I28" s="147">
        <v>5.3167710268450401E-2</v>
      </c>
      <c r="J28" s="147">
        <v>5.3168781289592099E-2</v>
      </c>
      <c r="K28" s="32">
        <v>363</v>
      </c>
      <c r="L28" s="142" t="s">
        <v>37</v>
      </c>
      <c r="M28" s="35">
        <f t="shared" si="2"/>
        <v>7652572.9832520569</v>
      </c>
      <c r="N28" s="35">
        <f t="shared" si="3"/>
        <v>8229391.6983954916</v>
      </c>
      <c r="O28" s="35">
        <f t="shared" si="4"/>
        <v>8806009.0965558309</v>
      </c>
      <c r="P28" s="35">
        <f t="shared" si="5"/>
        <v>9376152.2754501998</v>
      </c>
      <c r="Q28" s="35">
        <f t="shared" si="6"/>
        <v>9952889.0268333722</v>
      </c>
      <c r="R28" s="35">
        <f t="shared" si="7"/>
        <v>10617433.442062505</v>
      </c>
    </row>
    <row r="29" spans="2:18">
      <c r="B29" s="32">
        <v>200</v>
      </c>
      <c r="C29" s="142" t="s">
        <v>38</v>
      </c>
      <c r="D29" s="146">
        <v>1.03888976007527E-2</v>
      </c>
      <c r="E29" s="147">
        <v>1.03854400667761E-2</v>
      </c>
      <c r="F29" s="147">
        <v>1.0385860685201901E-2</v>
      </c>
      <c r="G29" s="147">
        <v>1.03861769050886E-2</v>
      </c>
      <c r="H29" s="147">
        <v>1.03864088274008E-2</v>
      </c>
      <c r="I29" s="147">
        <v>1.0386614980567199E-2</v>
      </c>
      <c r="J29" s="147">
        <v>1.0386824210646401E-2</v>
      </c>
      <c r="K29" s="32">
        <v>200</v>
      </c>
      <c r="L29" s="142" t="s">
        <v>38</v>
      </c>
      <c r="M29" s="35">
        <f t="shared" si="2"/>
        <v>1494973.7121723529</v>
      </c>
      <c r="N29" s="35">
        <f t="shared" si="3"/>
        <v>1607658.5330444579</v>
      </c>
      <c r="O29" s="35">
        <f t="shared" si="4"/>
        <v>1720304.0254974454</v>
      </c>
      <c r="P29" s="35">
        <f t="shared" si="5"/>
        <v>1831684.7423474395</v>
      </c>
      <c r="Q29" s="35">
        <f t="shared" si="6"/>
        <v>1944353.5511322173</v>
      </c>
      <c r="R29" s="35">
        <f t="shared" si="7"/>
        <v>2074176.0870966099</v>
      </c>
    </row>
    <row r="30" spans="2:18">
      <c r="B30" s="32">
        <v>202</v>
      </c>
      <c r="C30" s="142" t="s">
        <v>39</v>
      </c>
      <c r="D30" s="146">
        <v>2.11502273796456E-2</v>
      </c>
      <c r="E30" s="147">
        <v>2.11431883623611E-2</v>
      </c>
      <c r="F30" s="147">
        <v>2.1144044677986501E-2</v>
      </c>
      <c r="G30" s="147">
        <v>2.1144688453944599E-2</v>
      </c>
      <c r="H30" s="147">
        <v>2.1145160612765002E-2</v>
      </c>
      <c r="I30" s="147">
        <v>2.1145580309494299E-2</v>
      </c>
      <c r="J30" s="147">
        <v>2.11460062703538E-2</v>
      </c>
      <c r="K30" s="32">
        <v>202</v>
      </c>
      <c r="L30" s="142" t="s">
        <v>39</v>
      </c>
      <c r="M30" s="35">
        <f t="shared" si="2"/>
        <v>3043540.8215735182</v>
      </c>
      <c r="N30" s="35">
        <f t="shared" si="3"/>
        <v>3272950.1078395643</v>
      </c>
      <c r="O30" s="35">
        <f t="shared" si="4"/>
        <v>3502279.3273806605</v>
      </c>
      <c r="P30" s="35">
        <f t="shared" si="5"/>
        <v>3729033.6547035566</v>
      </c>
      <c r="Q30" s="35">
        <f t="shared" si="6"/>
        <v>3958410.3427767111</v>
      </c>
      <c r="R30" s="35">
        <f t="shared" si="7"/>
        <v>4222709.4301457582</v>
      </c>
    </row>
    <row r="31" spans="2:18">
      <c r="B31" s="32">
        <v>106</v>
      </c>
      <c r="C31" s="142" t="s">
        <v>40</v>
      </c>
      <c r="D31" s="146">
        <v>5.8413046887250998E-3</v>
      </c>
      <c r="E31" s="147">
        <v>5.8393606413193796E-3</v>
      </c>
      <c r="F31" s="147">
        <v>5.8395971399814303E-3</v>
      </c>
      <c r="G31" s="147">
        <v>5.8397749390875697E-3</v>
      </c>
      <c r="H31" s="147">
        <v>5.8399053406895003E-3</v>
      </c>
      <c r="I31" s="147">
        <v>5.8400212532245402E-3</v>
      </c>
      <c r="J31" s="147">
        <v>5.8401388957974197E-3</v>
      </c>
      <c r="K31" s="32">
        <v>106</v>
      </c>
      <c r="L31" s="142" t="s">
        <v>40</v>
      </c>
      <c r="M31" s="35">
        <f t="shared" si="2"/>
        <v>840570.12495728349</v>
      </c>
      <c r="N31" s="35">
        <f t="shared" si="3"/>
        <v>903928.76008914551</v>
      </c>
      <c r="O31" s="35">
        <f t="shared" si="4"/>
        <v>967265.28226083063</v>
      </c>
      <c r="P31" s="35">
        <f t="shared" si="5"/>
        <v>1029890.6664519556</v>
      </c>
      <c r="Q31" s="35">
        <f t="shared" si="6"/>
        <v>1093240.2985611269</v>
      </c>
      <c r="R31" s="35">
        <f t="shared" si="7"/>
        <v>1166234.856518473</v>
      </c>
    </row>
    <row r="32" spans="2:18">
      <c r="B32" s="32">
        <v>743</v>
      </c>
      <c r="C32" s="142" t="s">
        <v>41</v>
      </c>
      <c r="D32" s="146">
        <v>7.0566096910773101E-4</v>
      </c>
      <c r="E32" s="147">
        <v>7.0542611774328202E-4</v>
      </c>
      <c r="F32" s="147">
        <v>7.0545468805144904E-4</v>
      </c>
      <c r="G32" s="147">
        <v>7.0547616713809603E-4</v>
      </c>
      <c r="H32" s="147">
        <v>7.0549192035175199E-4</v>
      </c>
      <c r="I32" s="147">
        <v>7.0550592320833502E-4</v>
      </c>
      <c r="J32" s="147">
        <v>7.05520135062777E-4</v>
      </c>
      <c r="K32" s="32">
        <v>743</v>
      </c>
      <c r="L32" s="142" t="s">
        <v>41</v>
      </c>
      <c r="M32" s="35">
        <f t="shared" si="2"/>
        <v>101545.38422302772</v>
      </c>
      <c r="N32" s="35">
        <f t="shared" si="3"/>
        <v>109199.44752754795</v>
      </c>
      <c r="O32" s="35">
        <f t="shared" si="4"/>
        <v>116850.83946775142</v>
      </c>
      <c r="P32" s="35">
        <f t="shared" si="5"/>
        <v>124416.32212171279</v>
      </c>
      <c r="Q32" s="35">
        <f t="shared" si="6"/>
        <v>132069.29781275382</v>
      </c>
      <c r="R32" s="35">
        <f t="shared" si="7"/>
        <v>140887.432331091</v>
      </c>
    </row>
    <row r="33" spans="2:18">
      <c r="B33" s="32">
        <v>744</v>
      </c>
      <c r="C33" s="142" t="s">
        <v>42</v>
      </c>
      <c r="D33" s="146">
        <v>1.9601693586325899E-4</v>
      </c>
      <c r="E33" s="147">
        <v>1.9595169937313401E-4</v>
      </c>
      <c r="F33" s="147">
        <v>1.9595963556984699E-4</v>
      </c>
      <c r="G33" s="147">
        <v>1.9596560198280501E-4</v>
      </c>
      <c r="H33" s="147">
        <v>1.9596997787548701E-4</v>
      </c>
      <c r="I33" s="147">
        <v>1.95973867557871E-4</v>
      </c>
      <c r="J33" s="147">
        <v>1.9597781529521601E-4</v>
      </c>
      <c r="K33" s="32">
        <v>744</v>
      </c>
      <c r="L33" s="142" t="s">
        <v>42</v>
      </c>
      <c r="M33" s="35">
        <f t="shared" si="2"/>
        <v>28207.051173063272</v>
      </c>
      <c r="N33" s="35">
        <f t="shared" si="3"/>
        <v>30333.179868763327</v>
      </c>
      <c r="O33" s="35">
        <f t="shared" si="4"/>
        <v>32458.566518819927</v>
      </c>
      <c r="P33" s="35">
        <f t="shared" si="5"/>
        <v>34560.089478253612</v>
      </c>
      <c r="Q33" s="35">
        <f t="shared" si="6"/>
        <v>36685.916059098308</v>
      </c>
      <c r="R33" s="35">
        <f t="shared" si="7"/>
        <v>39135.39786974754</v>
      </c>
    </row>
    <row r="34" spans="2:18">
      <c r="B34" s="32">
        <v>308</v>
      </c>
      <c r="C34" s="142" t="s">
        <v>43</v>
      </c>
      <c r="D34" s="146">
        <v>4.50838952485495E-4</v>
      </c>
      <c r="E34" s="147">
        <v>4.5068890855820798E-4</v>
      </c>
      <c r="F34" s="147">
        <v>4.50707161810648E-4</v>
      </c>
      <c r="G34" s="147">
        <v>4.5072088456045098E-4</v>
      </c>
      <c r="H34" s="147">
        <v>4.5073094911361999E-4</v>
      </c>
      <c r="I34" s="147">
        <v>4.5073989538310302E-4</v>
      </c>
      <c r="J34" s="147">
        <v>4.5074897517899702E-4</v>
      </c>
      <c r="K34" s="32">
        <v>308</v>
      </c>
      <c r="L34" s="142" t="s">
        <v>43</v>
      </c>
      <c r="M34" s="35">
        <f t="shared" si="2"/>
        <v>64876.21769804549</v>
      </c>
      <c r="N34" s="35">
        <f t="shared" si="3"/>
        <v>69766.313698155631</v>
      </c>
      <c r="O34" s="35">
        <f t="shared" si="4"/>
        <v>74654.70299328574</v>
      </c>
      <c r="P34" s="35">
        <f t="shared" si="5"/>
        <v>79488.205799983276</v>
      </c>
      <c r="Q34" s="35">
        <f t="shared" si="6"/>
        <v>84377.606935926058</v>
      </c>
      <c r="R34" s="35">
        <f t="shared" si="7"/>
        <v>90011.41510041937</v>
      </c>
    </row>
    <row r="35" spans="2:18">
      <c r="B35" s="32">
        <v>489</v>
      </c>
      <c r="C35" s="142" t="s">
        <v>44</v>
      </c>
      <c r="D35" s="146">
        <v>1.17610161517955E-3</v>
      </c>
      <c r="E35" s="147">
        <v>1.1757101962387999E-3</v>
      </c>
      <c r="F35" s="147">
        <v>1.1757578134190801E-3</v>
      </c>
      <c r="G35" s="147">
        <v>1.1757936118968299E-3</v>
      </c>
      <c r="H35" s="147">
        <v>1.1758198672529199E-3</v>
      </c>
      <c r="I35" s="147">
        <v>1.1758432053472199E-3</v>
      </c>
      <c r="J35" s="147">
        <v>1.1758668917712901E-3</v>
      </c>
      <c r="K35" s="32">
        <v>489</v>
      </c>
      <c r="L35" s="142" t="s">
        <v>44</v>
      </c>
      <c r="M35" s="35">
        <f t="shared" si="2"/>
        <v>169242.30703837905</v>
      </c>
      <c r="N35" s="35">
        <f t="shared" si="3"/>
        <v>181999.07921257967</v>
      </c>
      <c r="O35" s="35">
        <f t="shared" si="4"/>
        <v>194751.39911291958</v>
      </c>
      <c r="P35" s="35">
        <f t="shared" si="5"/>
        <v>207360.53686952128</v>
      </c>
      <c r="Q35" s="35">
        <f t="shared" si="6"/>
        <v>220115.49635458871</v>
      </c>
      <c r="R35" s="35">
        <f t="shared" si="7"/>
        <v>234812.38721848401</v>
      </c>
    </row>
    <row r="36" spans="2:18">
      <c r="B36" s="32">
        <v>203</v>
      </c>
      <c r="C36" s="142" t="s">
        <v>45</v>
      </c>
      <c r="D36" s="146">
        <v>1.58773718049239E-3</v>
      </c>
      <c r="E36" s="147">
        <v>1.5872087649223801E-3</v>
      </c>
      <c r="F36" s="147">
        <v>1.58727304811576E-3</v>
      </c>
      <c r="G36" s="147">
        <v>1.58732137606071E-3</v>
      </c>
      <c r="H36" s="147">
        <v>1.5873568207914401E-3</v>
      </c>
      <c r="I36" s="147">
        <v>1.58738832721875E-3</v>
      </c>
      <c r="J36" s="147">
        <v>1.5874203038912401E-3</v>
      </c>
      <c r="K36" s="32">
        <v>203</v>
      </c>
      <c r="L36" s="142" t="s">
        <v>45</v>
      </c>
      <c r="M36" s="35">
        <f t="shared" si="2"/>
        <v>228477.11450181174</v>
      </c>
      <c r="N36" s="35">
        <f t="shared" si="3"/>
        <v>245698.75693698283</v>
      </c>
      <c r="O36" s="35">
        <f t="shared" si="4"/>
        <v>262914.38880243967</v>
      </c>
      <c r="P36" s="35">
        <f t="shared" si="5"/>
        <v>279936.72477385344</v>
      </c>
      <c r="Q36" s="35">
        <f t="shared" si="6"/>
        <v>297155.92007869534</v>
      </c>
      <c r="R36" s="35">
        <f t="shared" si="7"/>
        <v>316996.72274495312</v>
      </c>
    </row>
    <row r="37" spans="2:18">
      <c r="B37" s="32">
        <v>888</v>
      </c>
      <c r="C37" s="142" t="s">
        <v>46</v>
      </c>
      <c r="D37" s="146">
        <v>5.0964403324447202E-4</v>
      </c>
      <c r="E37" s="147">
        <v>5.0947441837014701E-4</v>
      </c>
      <c r="F37" s="147">
        <v>5.0949505248160196E-4</v>
      </c>
      <c r="G37" s="147">
        <v>5.0951056515529205E-4</v>
      </c>
      <c r="H37" s="147">
        <v>5.0952194247626498E-4</v>
      </c>
      <c r="I37" s="147">
        <v>5.0953205565046399E-4</v>
      </c>
      <c r="J37" s="147">
        <v>5.0954231976756104E-4</v>
      </c>
      <c r="K37" s="32">
        <v>888</v>
      </c>
      <c r="L37" s="142" t="s">
        <v>46</v>
      </c>
      <c r="M37" s="35">
        <f t="shared" si="2"/>
        <v>73338.333049964305</v>
      </c>
      <c r="N37" s="35">
        <f t="shared" si="3"/>
        <v>78866.267658784607</v>
      </c>
      <c r="O37" s="35">
        <f t="shared" si="4"/>
        <v>84392.272948931655</v>
      </c>
      <c r="P37" s="35">
        <f t="shared" si="5"/>
        <v>89856.232643459181</v>
      </c>
      <c r="Q37" s="35">
        <f t="shared" si="6"/>
        <v>95383.3817536555</v>
      </c>
      <c r="R37" s="35">
        <f t="shared" si="7"/>
        <v>101752.03446134349</v>
      </c>
    </row>
    <row r="38" spans="2:18">
      <c r="B38" s="32">
        <v>1954</v>
      </c>
      <c r="C38" s="142" t="s">
        <v>47</v>
      </c>
      <c r="D38" s="146">
        <v>1.29371177669751E-3</v>
      </c>
      <c r="E38" s="147">
        <v>1.29328121586269E-3</v>
      </c>
      <c r="F38" s="147">
        <v>1.2933335947609901E-3</v>
      </c>
      <c r="G38" s="147">
        <v>1.2933729730865099E-3</v>
      </c>
      <c r="H38" s="147">
        <v>1.29340185397822E-3</v>
      </c>
      <c r="I38" s="147">
        <v>1.29342752588195E-3</v>
      </c>
      <c r="J38" s="147">
        <v>1.29345358094843E-3</v>
      </c>
      <c r="K38" s="32">
        <v>1954</v>
      </c>
      <c r="L38" s="142" t="s">
        <v>47</v>
      </c>
      <c r="M38" s="35">
        <f t="shared" si="2"/>
        <v>186166.53774221838</v>
      </c>
      <c r="N38" s="35">
        <f t="shared" si="3"/>
        <v>200198.98713383795</v>
      </c>
      <c r="O38" s="35">
        <f t="shared" si="4"/>
        <v>214226.53902421103</v>
      </c>
      <c r="P38" s="35">
        <f t="shared" si="5"/>
        <v>228096.59055647484</v>
      </c>
      <c r="Q38" s="35">
        <f t="shared" si="6"/>
        <v>242127.04599004911</v>
      </c>
      <c r="R38" s="35">
        <f t="shared" si="7"/>
        <v>258293.6259403346</v>
      </c>
    </row>
    <row r="39" spans="2:18">
      <c r="B39" s="32">
        <v>889</v>
      </c>
      <c r="C39" s="142" t="s">
        <v>48</v>
      </c>
      <c r="D39" s="146">
        <v>6.6645758193507897E-4</v>
      </c>
      <c r="E39" s="147">
        <v>6.6623577786865398E-4</v>
      </c>
      <c r="F39" s="147">
        <v>6.6626276093747897E-4</v>
      </c>
      <c r="G39" s="147">
        <v>6.6628304674153495E-4</v>
      </c>
      <c r="H39" s="147">
        <v>6.6629792477665504E-4</v>
      </c>
      <c r="I39" s="147">
        <v>6.6631114969676101E-4</v>
      </c>
      <c r="J39" s="147">
        <v>6.6632457200373402E-4</v>
      </c>
      <c r="K39" s="32">
        <v>889</v>
      </c>
      <c r="L39" s="142" t="s">
        <v>48</v>
      </c>
      <c r="M39" s="35">
        <f t="shared" si="2"/>
        <v>95903.973988414888</v>
      </c>
      <c r="N39" s="35">
        <f t="shared" si="3"/>
        <v>103132.81155379518</v>
      </c>
      <c r="O39" s="35">
        <f t="shared" si="4"/>
        <v>110359.12616398741</v>
      </c>
      <c r="P39" s="35">
        <f t="shared" si="5"/>
        <v>117504.30422606214</v>
      </c>
      <c r="Q39" s="35">
        <f t="shared" si="6"/>
        <v>124732.11460093419</v>
      </c>
      <c r="R39" s="35">
        <f t="shared" si="7"/>
        <v>133060.35275714155</v>
      </c>
    </row>
    <row r="40" spans="2:18">
      <c r="B40" s="32">
        <v>1945</v>
      </c>
      <c r="C40" s="142" t="s">
        <v>49</v>
      </c>
      <c r="D40" s="146">
        <v>1.8229575035283001E-3</v>
      </c>
      <c r="E40" s="147">
        <v>1.8223508041701399E-3</v>
      </c>
      <c r="F40" s="147">
        <v>1.82242461079957E-3</v>
      </c>
      <c r="G40" s="147">
        <v>1.8224800984400799E-3</v>
      </c>
      <c r="H40" s="147">
        <v>1.82252079424202E-3</v>
      </c>
      <c r="I40" s="147">
        <v>1.82255696828819E-3</v>
      </c>
      <c r="J40" s="147">
        <v>1.8225936822455001E-3</v>
      </c>
      <c r="K40" s="32">
        <v>1945</v>
      </c>
      <c r="L40" s="142" t="s">
        <v>49</v>
      </c>
      <c r="M40" s="35">
        <f t="shared" si="2"/>
        <v>262325.5759094875</v>
      </c>
      <c r="N40" s="35">
        <f t="shared" si="3"/>
        <v>282098.57277949783</v>
      </c>
      <c r="O40" s="35">
        <f t="shared" si="4"/>
        <v>301864.66862502421</v>
      </c>
      <c r="P40" s="35">
        <f t="shared" si="5"/>
        <v>321408.832147757</v>
      </c>
      <c r="Q40" s="35">
        <f t="shared" si="6"/>
        <v>341179.01934961235</v>
      </c>
      <c r="R40" s="35">
        <f t="shared" si="7"/>
        <v>363959.20018865034</v>
      </c>
    </row>
    <row r="41" spans="2:18">
      <c r="B41" s="32">
        <v>1724</v>
      </c>
      <c r="C41" s="142" t="s">
        <v>50</v>
      </c>
      <c r="D41" s="146">
        <v>9.0167790497098902E-4</v>
      </c>
      <c r="E41" s="147">
        <v>9.0137781711641498E-4</v>
      </c>
      <c r="F41" s="147">
        <v>9.0141432362129503E-4</v>
      </c>
      <c r="G41" s="147">
        <v>9.014417691209E-4</v>
      </c>
      <c r="H41" s="147">
        <v>9.0146189822723803E-4</v>
      </c>
      <c r="I41" s="147">
        <v>9.0147979076620496E-4</v>
      </c>
      <c r="J41" s="147">
        <v>9.0149795035799197E-4</v>
      </c>
      <c r="K41" s="32">
        <v>1724</v>
      </c>
      <c r="L41" s="142" t="s">
        <v>50</v>
      </c>
      <c r="M41" s="35">
        <f t="shared" si="2"/>
        <v>129752.43539609083</v>
      </c>
      <c r="N41" s="35">
        <f t="shared" si="3"/>
        <v>139532.62739631112</v>
      </c>
      <c r="O41" s="35">
        <f t="shared" si="4"/>
        <v>149309.40598657116</v>
      </c>
      <c r="P41" s="35">
        <f t="shared" si="5"/>
        <v>158976.41159996623</v>
      </c>
      <c r="Q41" s="35">
        <f t="shared" si="6"/>
        <v>168755.21387185191</v>
      </c>
      <c r="R41" s="35">
        <f t="shared" si="7"/>
        <v>180022.83020083833</v>
      </c>
    </row>
    <row r="42" spans="2:18">
      <c r="B42" s="32">
        <v>893</v>
      </c>
      <c r="C42" s="142" t="s">
        <v>51</v>
      </c>
      <c r="D42" s="146">
        <v>1.07809314724792E-3</v>
      </c>
      <c r="E42" s="147">
        <v>1.07773434655223E-3</v>
      </c>
      <c r="F42" s="147">
        <v>1.07777799563416E-3</v>
      </c>
      <c r="G42" s="147">
        <v>1.0778108109054201E-3</v>
      </c>
      <c r="H42" s="147">
        <v>1.0778348783151699E-3</v>
      </c>
      <c r="I42" s="147">
        <v>1.0778562715682901E-3</v>
      </c>
      <c r="J42" s="147">
        <v>1.07787798412368E-3</v>
      </c>
      <c r="K42" s="32">
        <v>893</v>
      </c>
      <c r="L42" s="142" t="s">
        <v>51</v>
      </c>
      <c r="M42" s="35">
        <f t="shared" si="2"/>
        <v>155138.78145184697</v>
      </c>
      <c r="N42" s="35">
        <f t="shared" si="3"/>
        <v>166832.48927819854</v>
      </c>
      <c r="O42" s="35">
        <f t="shared" si="4"/>
        <v>178522.11585350838</v>
      </c>
      <c r="P42" s="35">
        <f t="shared" si="5"/>
        <v>190080.49213039337</v>
      </c>
      <c r="Q42" s="35">
        <f t="shared" si="6"/>
        <v>201772.53832504063</v>
      </c>
      <c r="R42" s="35">
        <f t="shared" si="7"/>
        <v>215244.68828360987</v>
      </c>
    </row>
    <row r="43" spans="2:18">
      <c r="B43" s="32">
        <v>373</v>
      </c>
      <c r="C43" s="142" t="s">
        <v>52</v>
      </c>
      <c r="D43" s="146">
        <v>8.6247451779833796E-4</v>
      </c>
      <c r="E43" s="147">
        <v>8.6218747724178899E-4</v>
      </c>
      <c r="F43" s="147">
        <v>8.6222239650732703E-4</v>
      </c>
      <c r="G43" s="147">
        <v>8.6224864872434001E-4</v>
      </c>
      <c r="H43" s="147">
        <v>8.6226790265214097E-4</v>
      </c>
      <c r="I43" s="147">
        <v>8.6228501725463204E-4</v>
      </c>
      <c r="J43" s="147">
        <v>8.6230238729894998E-4</v>
      </c>
      <c r="K43" s="32">
        <v>373</v>
      </c>
      <c r="L43" s="142" t="s">
        <v>52</v>
      </c>
      <c r="M43" s="35">
        <f t="shared" si="2"/>
        <v>124111.0251614783</v>
      </c>
      <c r="N43" s="35">
        <f t="shared" si="3"/>
        <v>133465.99142255867</v>
      </c>
      <c r="O43" s="35">
        <f t="shared" si="4"/>
        <v>142817.69268280736</v>
      </c>
      <c r="P43" s="35">
        <f t="shared" si="5"/>
        <v>152064.39370431556</v>
      </c>
      <c r="Q43" s="35">
        <f t="shared" si="6"/>
        <v>161418.0306600325</v>
      </c>
      <c r="R43" s="35">
        <f t="shared" si="7"/>
        <v>172195.75062688906</v>
      </c>
    </row>
    <row r="44" spans="2:18">
      <c r="B44" s="32">
        <v>748</v>
      </c>
      <c r="C44" s="142" t="s">
        <v>53</v>
      </c>
      <c r="D44" s="146">
        <v>4.4495844440959704E-3</v>
      </c>
      <c r="E44" s="147">
        <v>4.44810357577014E-3</v>
      </c>
      <c r="F44" s="147">
        <v>4.4482837274355301E-3</v>
      </c>
      <c r="G44" s="147">
        <v>4.4484191650096599E-3</v>
      </c>
      <c r="H44" s="147">
        <v>4.4485184977735501E-3</v>
      </c>
      <c r="I44" s="147">
        <v>4.4486067935636704E-3</v>
      </c>
      <c r="J44" s="147">
        <v>4.4486964072013996E-3</v>
      </c>
      <c r="K44" s="32">
        <v>748</v>
      </c>
      <c r="L44" s="142" t="s">
        <v>53</v>
      </c>
      <c r="M44" s="35">
        <f t="shared" si="2"/>
        <v>640300.06162853597</v>
      </c>
      <c r="N44" s="35">
        <f t="shared" si="3"/>
        <v>688563.18302092806</v>
      </c>
      <c r="O44" s="35">
        <f t="shared" si="4"/>
        <v>736809.45997721015</v>
      </c>
      <c r="P44" s="35">
        <f t="shared" si="5"/>
        <v>784514.03115635621</v>
      </c>
      <c r="Q44" s="35">
        <f t="shared" si="6"/>
        <v>832770.29454153148</v>
      </c>
      <c r="R44" s="35">
        <f t="shared" si="7"/>
        <v>888373.53164326819</v>
      </c>
    </row>
    <row r="45" spans="2:18">
      <c r="B45" s="32">
        <v>1859</v>
      </c>
      <c r="C45" s="142" t="s">
        <v>54</v>
      </c>
      <c r="D45" s="146">
        <v>2.1953896816685001E-3</v>
      </c>
      <c r="E45" s="147">
        <v>2.1946590329791002E-3</v>
      </c>
      <c r="F45" s="147">
        <v>2.1947479183822899E-3</v>
      </c>
      <c r="G45" s="147">
        <v>2.1948147422074099E-3</v>
      </c>
      <c r="H45" s="147">
        <v>2.1948637522054499E-3</v>
      </c>
      <c r="I45" s="147">
        <v>2.1949073166481598E-3</v>
      </c>
      <c r="J45" s="147">
        <v>2.19495153130642E-3</v>
      </c>
      <c r="K45" s="32">
        <v>1859</v>
      </c>
      <c r="L45" s="142" t="s">
        <v>54</v>
      </c>
      <c r="M45" s="35">
        <f t="shared" si="2"/>
        <v>315918.97313830856</v>
      </c>
      <c r="N45" s="35">
        <f t="shared" si="3"/>
        <v>339731.61453014979</v>
      </c>
      <c r="O45" s="35">
        <f t="shared" si="4"/>
        <v>363535.94501078222</v>
      </c>
      <c r="P45" s="35">
        <f t="shared" si="5"/>
        <v>387073.0021564397</v>
      </c>
      <c r="Q45" s="35">
        <f t="shared" si="6"/>
        <v>410882.25986190198</v>
      </c>
      <c r="R45" s="35">
        <f t="shared" si="7"/>
        <v>438316.45614117256</v>
      </c>
    </row>
    <row r="46" spans="2:18">
      <c r="B46" s="32">
        <v>1721</v>
      </c>
      <c r="C46" s="142" t="s">
        <v>55</v>
      </c>
      <c r="D46" s="146">
        <v>2.13658460090952E-3</v>
      </c>
      <c r="E46" s="147">
        <v>2.1358735231671601E-3</v>
      </c>
      <c r="F46" s="147">
        <v>2.1359600277113299E-3</v>
      </c>
      <c r="G46" s="147">
        <v>2.1360250616125698E-3</v>
      </c>
      <c r="H46" s="147">
        <v>2.1360727588428099E-3</v>
      </c>
      <c r="I46" s="147">
        <v>2.1361151563807899E-3</v>
      </c>
      <c r="J46" s="147">
        <v>2.1361581867178499E-3</v>
      </c>
      <c r="K46" s="32">
        <v>1721</v>
      </c>
      <c r="L46" s="142" t="s">
        <v>55</v>
      </c>
      <c r="M46" s="35">
        <f t="shared" si="2"/>
        <v>307456.85778638959</v>
      </c>
      <c r="N46" s="35">
        <f t="shared" si="3"/>
        <v>330631.66056951991</v>
      </c>
      <c r="O46" s="35">
        <f t="shared" si="4"/>
        <v>353798.37505513645</v>
      </c>
      <c r="P46" s="35">
        <f t="shared" si="5"/>
        <v>376704.97531296464</v>
      </c>
      <c r="Q46" s="35">
        <f t="shared" si="6"/>
        <v>399876.48504417087</v>
      </c>
      <c r="R46" s="35">
        <f t="shared" si="7"/>
        <v>426575.83678024728</v>
      </c>
    </row>
    <row r="47" spans="2:18">
      <c r="B47" s="32">
        <v>753</v>
      </c>
      <c r="C47" s="142" t="s">
        <v>56</v>
      </c>
      <c r="D47" s="146">
        <v>1.5289320997334201E-3</v>
      </c>
      <c r="E47" s="147">
        <v>1.52842325511045E-3</v>
      </c>
      <c r="F47" s="147">
        <v>1.52848515744481E-3</v>
      </c>
      <c r="G47" s="147">
        <v>1.5285316954658801E-3</v>
      </c>
      <c r="H47" s="147">
        <v>1.5285658274287999E-3</v>
      </c>
      <c r="I47" s="147">
        <v>1.5285961669514001E-3</v>
      </c>
      <c r="J47" s="147">
        <v>1.52862695930269E-3</v>
      </c>
      <c r="K47" s="32">
        <v>753</v>
      </c>
      <c r="L47" s="142" t="s">
        <v>56</v>
      </c>
      <c r="M47" s="35">
        <f t="shared" si="2"/>
        <v>220014.9991498942</v>
      </c>
      <c r="N47" s="35">
        <f t="shared" si="3"/>
        <v>236598.80297635446</v>
      </c>
      <c r="O47" s="35">
        <f t="shared" si="4"/>
        <v>253176.81884679562</v>
      </c>
      <c r="P47" s="35">
        <f t="shared" si="5"/>
        <v>269568.69793037837</v>
      </c>
      <c r="Q47" s="35">
        <f t="shared" si="6"/>
        <v>286150.14526096801</v>
      </c>
      <c r="R47" s="35">
        <f t="shared" si="7"/>
        <v>305256.1033840318</v>
      </c>
    </row>
    <row r="48" spans="2:18">
      <c r="B48" s="32">
        <v>209</v>
      </c>
      <c r="C48" s="142" t="s">
        <v>57</v>
      </c>
      <c r="D48" s="146">
        <v>1.27411008311118E-3</v>
      </c>
      <c r="E48" s="147">
        <v>1.2736860459253701E-3</v>
      </c>
      <c r="F48" s="147">
        <v>1.2737376312039999E-3</v>
      </c>
      <c r="G48" s="147">
        <v>1.27377641288823E-3</v>
      </c>
      <c r="H48" s="147">
        <v>1.2738048561906599E-3</v>
      </c>
      <c r="I48" s="147">
        <v>1.2738301391261599E-3</v>
      </c>
      <c r="J48" s="147">
        <v>1.2738557994189E-3</v>
      </c>
      <c r="K48" s="32">
        <v>209</v>
      </c>
      <c r="L48" s="142" t="s">
        <v>57</v>
      </c>
      <c r="M48" s="35">
        <f t="shared" si="2"/>
        <v>183345.83262491113</v>
      </c>
      <c r="N48" s="35">
        <f t="shared" si="3"/>
        <v>197165.66914696075</v>
      </c>
      <c r="O48" s="35">
        <f t="shared" si="4"/>
        <v>210980.68237232912</v>
      </c>
      <c r="P48" s="35">
        <f t="shared" si="5"/>
        <v>224640.58160864748</v>
      </c>
      <c r="Q48" s="35">
        <f t="shared" si="6"/>
        <v>238458.45438413872</v>
      </c>
      <c r="R48" s="35">
        <f t="shared" si="7"/>
        <v>254380.08615335816</v>
      </c>
    </row>
    <row r="49" spans="2:18">
      <c r="B49" s="32">
        <v>375</v>
      </c>
      <c r="C49" s="142" t="s">
        <v>58</v>
      </c>
      <c r="D49" s="146">
        <v>2.4894150854633799E-3</v>
      </c>
      <c r="E49" s="147">
        <v>2.4885865820387901E-3</v>
      </c>
      <c r="F49" s="147">
        <v>2.4886873717370498E-3</v>
      </c>
      <c r="G49" s="147">
        <v>2.48876314518161E-3</v>
      </c>
      <c r="H49" s="147">
        <v>2.4888187190186799E-3</v>
      </c>
      <c r="I49" s="147">
        <v>2.4888681179849599E-3</v>
      </c>
      <c r="J49" s="147">
        <v>2.4889182542492398E-3</v>
      </c>
      <c r="K49" s="32">
        <v>375</v>
      </c>
      <c r="L49" s="142" t="s">
        <v>58</v>
      </c>
      <c r="M49" s="35">
        <f t="shared" si="2"/>
        <v>358229.54989790183</v>
      </c>
      <c r="N49" s="35">
        <f t="shared" si="3"/>
        <v>385231.38433329313</v>
      </c>
      <c r="O49" s="35">
        <f t="shared" si="4"/>
        <v>412223.79478901083</v>
      </c>
      <c r="P49" s="35">
        <f t="shared" si="5"/>
        <v>438913.13637381996</v>
      </c>
      <c r="Q49" s="35">
        <f t="shared" si="6"/>
        <v>465911.13395054819</v>
      </c>
      <c r="R49" s="35">
        <f t="shared" si="7"/>
        <v>497019.55294579302</v>
      </c>
    </row>
    <row r="50" spans="2:18">
      <c r="B50" s="32">
        <v>1728</v>
      </c>
      <c r="C50" s="142" t="s">
        <v>59</v>
      </c>
      <c r="D50" s="146">
        <v>1.5485337933197399E-3</v>
      </c>
      <c r="E50" s="147">
        <v>1.54801842504775E-3</v>
      </c>
      <c r="F50" s="147">
        <v>1.5480811210017899E-3</v>
      </c>
      <c r="G50" s="147">
        <v>1.54812825566415E-3</v>
      </c>
      <c r="H50" s="147">
        <v>1.54816282521634E-3</v>
      </c>
      <c r="I50" s="147">
        <v>1.5481935537071799E-3</v>
      </c>
      <c r="J50" s="147">
        <v>1.5482247408322E-3</v>
      </c>
      <c r="K50" s="32">
        <v>1728</v>
      </c>
      <c r="L50" s="142" t="s">
        <v>59</v>
      </c>
      <c r="M50" s="35">
        <f t="shared" si="2"/>
        <v>222835.7042671986</v>
      </c>
      <c r="N50" s="35">
        <f t="shared" si="3"/>
        <v>239632.12096323006</v>
      </c>
      <c r="O50" s="35">
        <f t="shared" si="4"/>
        <v>256422.67549867585</v>
      </c>
      <c r="P50" s="35">
        <f t="shared" si="5"/>
        <v>273024.70687820221</v>
      </c>
      <c r="Q50" s="35">
        <f t="shared" si="6"/>
        <v>289818.73686687648</v>
      </c>
      <c r="R50" s="35">
        <f t="shared" si="7"/>
        <v>309169.64317100425</v>
      </c>
    </row>
    <row r="51" spans="2:18">
      <c r="B51" s="32">
        <v>376</v>
      </c>
      <c r="C51" s="142" t="s">
        <v>60</v>
      </c>
      <c r="D51" s="146">
        <v>7.8406774345303394E-5</v>
      </c>
      <c r="E51" s="147">
        <v>8.6734693877550998E-5</v>
      </c>
      <c r="F51" s="147">
        <v>8.0952380952380894E-5</v>
      </c>
      <c r="G51" s="147">
        <v>7.8386240793121802E-5</v>
      </c>
      <c r="H51" s="147">
        <v>7.8387991150194599E-5</v>
      </c>
      <c r="I51" s="147">
        <v>7.8389547023148307E-5</v>
      </c>
      <c r="J51" s="147">
        <v>7.83911261180863E-5</v>
      </c>
      <c r="K51" s="32">
        <v>376</v>
      </c>
      <c r="L51" s="142" t="s">
        <v>60</v>
      </c>
      <c r="M51" s="35">
        <f t="shared" si="2"/>
        <v>12485.372448979591</v>
      </c>
      <c r="N51" s="35">
        <f t="shared" si="3"/>
        <v>12530.861904761896</v>
      </c>
      <c r="O51" s="35">
        <f t="shared" si="4"/>
        <v>12983.426607527939</v>
      </c>
      <c r="P51" s="35">
        <f t="shared" si="5"/>
        <v>13824.035791301409</v>
      </c>
      <c r="Q51" s="35">
        <f t="shared" si="6"/>
        <v>14674.366423639307</v>
      </c>
      <c r="R51" s="35">
        <f t="shared" si="7"/>
        <v>15654.159147898994</v>
      </c>
    </row>
    <row r="52" spans="2:18">
      <c r="B52" s="32">
        <v>377</v>
      </c>
      <c r="C52" s="142" t="s">
        <v>61</v>
      </c>
      <c r="D52" s="146">
        <v>5.0964403324447202E-4</v>
      </c>
      <c r="E52" s="147">
        <v>5.0947441837014701E-4</v>
      </c>
      <c r="F52" s="147">
        <v>5.0949505248160196E-4</v>
      </c>
      <c r="G52" s="147">
        <v>5.0951056515529205E-4</v>
      </c>
      <c r="H52" s="147">
        <v>5.0952194247626498E-4</v>
      </c>
      <c r="I52" s="147">
        <v>5.0953205565046399E-4</v>
      </c>
      <c r="J52" s="147">
        <v>5.0954231976756104E-4</v>
      </c>
      <c r="K52" s="32">
        <v>377</v>
      </c>
      <c r="L52" s="142" t="s">
        <v>61</v>
      </c>
      <c r="M52" s="35">
        <f t="shared" si="2"/>
        <v>73338.333049964305</v>
      </c>
      <c r="N52" s="35">
        <f t="shared" si="3"/>
        <v>78866.267658784607</v>
      </c>
      <c r="O52" s="35">
        <f t="shared" si="4"/>
        <v>84392.272948931655</v>
      </c>
      <c r="P52" s="35">
        <f t="shared" si="5"/>
        <v>89856.232643459181</v>
      </c>
      <c r="Q52" s="35">
        <f t="shared" si="6"/>
        <v>95383.3817536555</v>
      </c>
      <c r="R52" s="35">
        <f t="shared" si="7"/>
        <v>101752.03446134349</v>
      </c>
    </row>
    <row r="53" spans="2:18">
      <c r="B53" s="32">
        <v>1901</v>
      </c>
      <c r="C53" s="142" t="s">
        <v>62</v>
      </c>
      <c r="D53" s="146">
        <v>9.9968637290261792E-4</v>
      </c>
      <c r="E53" s="147">
        <v>9.9935366680298102E-4</v>
      </c>
      <c r="F53" s="147">
        <v>9.9939414140621792E-4</v>
      </c>
      <c r="G53" s="147">
        <v>9.9942457011230204E-4</v>
      </c>
      <c r="H53" s="147">
        <v>9.9944688716498099E-4</v>
      </c>
      <c r="I53" s="147">
        <v>9.994667245451401E-4</v>
      </c>
      <c r="J53" s="147">
        <v>9.994868580055999E-4</v>
      </c>
      <c r="K53" s="32">
        <v>1901</v>
      </c>
      <c r="L53" s="142" t="s">
        <v>62</v>
      </c>
      <c r="M53" s="35">
        <f t="shared" si="2"/>
        <v>143855.96098262235</v>
      </c>
      <c r="N53" s="35">
        <f t="shared" si="3"/>
        <v>154699.21733069269</v>
      </c>
      <c r="O53" s="35">
        <f t="shared" si="4"/>
        <v>165538.68924598108</v>
      </c>
      <c r="P53" s="35">
        <f t="shared" si="5"/>
        <v>176256.45633909295</v>
      </c>
      <c r="Q53" s="35">
        <f t="shared" si="6"/>
        <v>187098.17190140102</v>
      </c>
      <c r="R53" s="35">
        <f t="shared" si="7"/>
        <v>199590.52913571207</v>
      </c>
    </row>
    <row r="54" spans="2:18">
      <c r="B54" s="32">
        <v>755</v>
      </c>
      <c r="C54" s="142" t="s">
        <v>63</v>
      </c>
      <c r="D54" s="146">
        <v>8.2327113062568603E-4</v>
      </c>
      <c r="E54" s="147">
        <v>8.2299713736716203E-4</v>
      </c>
      <c r="F54" s="147">
        <v>8.2303046939335696E-4</v>
      </c>
      <c r="G54" s="147">
        <v>8.2305552832777904E-4</v>
      </c>
      <c r="H54" s="147">
        <v>8.2307390707704402E-4</v>
      </c>
      <c r="I54" s="147">
        <v>8.2309024374305803E-4</v>
      </c>
      <c r="J54" s="147">
        <v>8.2310682423990603E-4</v>
      </c>
      <c r="K54" s="32">
        <v>755</v>
      </c>
      <c r="L54" s="142" t="s">
        <v>63</v>
      </c>
      <c r="M54" s="35">
        <f t="shared" si="2"/>
        <v>118469.61492686563</v>
      </c>
      <c r="N54" s="35">
        <f t="shared" si="3"/>
        <v>127399.3554488059</v>
      </c>
      <c r="O54" s="35">
        <f t="shared" si="4"/>
        <v>136325.97937904336</v>
      </c>
      <c r="P54" s="35">
        <f t="shared" si="5"/>
        <v>145152.37580866492</v>
      </c>
      <c r="Q54" s="35">
        <f t="shared" si="6"/>
        <v>154080.84744821288</v>
      </c>
      <c r="R54" s="35">
        <f t="shared" si="7"/>
        <v>164368.6710529394</v>
      </c>
    </row>
    <row r="55" spans="2:18">
      <c r="B55" s="32">
        <v>1681</v>
      </c>
      <c r="C55" s="142" t="s">
        <v>64</v>
      </c>
      <c r="D55" s="146">
        <v>1.80335580994198E-3</v>
      </c>
      <c r="E55" s="147">
        <v>1.80275563423283E-3</v>
      </c>
      <c r="F55" s="147">
        <v>1.8028286472425901E-3</v>
      </c>
      <c r="G55" s="147">
        <v>1.8028835382418E-3</v>
      </c>
      <c r="H55" s="147">
        <v>1.80292379645448E-3</v>
      </c>
      <c r="I55" s="147">
        <v>1.8029595815324099E-3</v>
      </c>
      <c r="J55" s="147">
        <v>1.80299590071599E-3</v>
      </c>
      <c r="K55" s="32">
        <v>1681</v>
      </c>
      <c r="L55" s="142" t="s">
        <v>64</v>
      </c>
      <c r="M55" s="35">
        <f t="shared" si="2"/>
        <v>259504.87079218167</v>
      </c>
      <c r="N55" s="35">
        <f t="shared" si="3"/>
        <v>279065.25479262223</v>
      </c>
      <c r="O55" s="35">
        <f t="shared" si="4"/>
        <v>298618.81197314232</v>
      </c>
      <c r="P55" s="35">
        <f t="shared" si="5"/>
        <v>317952.8231999331</v>
      </c>
      <c r="Q55" s="35">
        <f t="shared" si="6"/>
        <v>337510.42774370383</v>
      </c>
      <c r="R55" s="35">
        <f t="shared" si="7"/>
        <v>360045.66040167789</v>
      </c>
    </row>
    <row r="56" spans="2:18">
      <c r="B56" s="32">
        <v>147</v>
      </c>
      <c r="C56" s="142" t="s">
        <v>65</v>
      </c>
      <c r="D56" s="146">
        <v>8.4287282421201205E-4</v>
      </c>
      <c r="E56" s="147">
        <v>8.4259230730447502E-4</v>
      </c>
      <c r="F56" s="147">
        <v>8.4262643295034199E-4</v>
      </c>
      <c r="G56" s="147">
        <v>8.4265208852606001E-4</v>
      </c>
      <c r="H56" s="147">
        <v>8.4267090486459298E-4</v>
      </c>
      <c r="I56" s="147">
        <v>8.4268763049884503E-4</v>
      </c>
      <c r="J56" s="147">
        <v>8.42704605769428E-4</v>
      </c>
      <c r="K56" s="32">
        <v>147</v>
      </c>
      <c r="L56" s="142" t="s">
        <v>65</v>
      </c>
      <c r="M56" s="35">
        <f t="shared" si="2"/>
        <v>121290.32004417189</v>
      </c>
      <c r="N56" s="35">
        <f t="shared" si="3"/>
        <v>130432.67343568229</v>
      </c>
      <c r="O56" s="35">
        <f t="shared" si="4"/>
        <v>139571.83603092545</v>
      </c>
      <c r="P56" s="35">
        <f t="shared" si="5"/>
        <v>148608.38475649033</v>
      </c>
      <c r="Q56" s="35">
        <f t="shared" si="6"/>
        <v>157749.43905412269</v>
      </c>
      <c r="R56" s="35">
        <f t="shared" si="7"/>
        <v>168282.21083991425</v>
      </c>
    </row>
    <row r="57" spans="2:18">
      <c r="B57" s="32">
        <v>654</v>
      </c>
      <c r="C57" s="142" t="s">
        <v>66</v>
      </c>
      <c r="D57" s="146">
        <v>8.0366943703936002E-4</v>
      </c>
      <c r="E57" s="147">
        <v>8.0340196742984796E-4</v>
      </c>
      <c r="F57" s="147">
        <v>8.0343450583637204E-4</v>
      </c>
      <c r="G57" s="147">
        <v>8.0345896812949796E-4</v>
      </c>
      <c r="H57" s="147">
        <v>8.0347690928949495E-4</v>
      </c>
      <c r="I57" s="147">
        <v>8.0349285698727005E-4</v>
      </c>
      <c r="J57" s="147">
        <v>8.0350904271038503E-4</v>
      </c>
      <c r="K57" s="32">
        <v>654</v>
      </c>
      <c r="L57" s="142" t="s">
        <v>66</v>
      </c>
      <c r="M57" s="35">
        <f t="shared" si="2"/>
        <v>115648.90980955921</v>
      </c>
      <c r="N57" s="35">
        <f t="shared" si="3"/>
        <v>124366.03746192953</v>
      </c>
      <c r="O57" s="35">
        <f t="shared" si="4"/>
        <v>133080.12272716127</v>
      </c>
      <c r="P57" s="35">
        <f t="shared" si="5"/>
        <v>141696.36686083951</v>
      </c>
      <c r="Q57" s="35">
        <f t="shared" si="6"/>
        <v>150412.25584230287</v>
      </c>
      <c r="R57" s="35">
        <f t="shared" si="7"/>
        <v>160455.13126596477</v>
      </c>
    </row>
    <row r="58" spans="2:18">
      <c r="B58" s="32">
        <v>757</v>
      </c>
      <c r="C58" s="142" t="s">
        <v>67</v>
      </c>
      <c r="D58" s="146">
        <v>4.6208248392661097E-3</v>
      </c>
      <c r="E58" s="147">
        <v>4.6192869803425001E-3</v>
      </c>
      <c r="F58" s="147">
        <v>4.6194740650693398E-3</v>
      </c>
      <c r="G58" s="147">
        <v>4.6196147149018402E-3</v>
      </c>
      <c r="H58" s="147">
        <v>4.6197178704455704E-3</v>
      </c>
      <c r="I58" s="147">
        <v>4.6198095642622202E-3</v>
      </c>
      <c r="J58" s="147">
        <v>4.6199026266433001E-3</v>
      </c>
      <c r="K58" s="32">
        <v>757</v>
      </c>
      <c r="L58" s="142" t="s">
        <v>67</v>
      </c>
      <c r="M58" s="35">
        <f t="shared" si="2"/>
        <v>664941.74153332273</v>
      </c>
      <c r="N58" s="35">
        <f t="shared" si="3"/>
        <v>715062.2489542783</v>
      </c>
      <c r="O58" s="35">
        <f t="shared" si="4"/>
        <v>765165.26368805149</v>
      </c>
      <c r="P58" s="35">
        <f t="shared" si="5"/>
        <v>814705.72532455751</v>
      </c>
      <c r="Q58" s="35">
        <f t="shared" si="6"/>
        <v>864819.11081075843</v>
      </c>
      <c r="R58" s="35">
        <f t="shared" si="7"/>
        <v>922562.21522227966</v>
      </c>
    </row>
    <row r="59" spans="2:18">
      <c r="B59" s="32">
        <v>758</v>
      </c>
      <c r="C59" s="142" t="s">
        <v>68</v>
      </c>
      <c r="D59" s="146">
        <v>1.0545711149443301E-2</v>
      </c>
      <c r="E59" s="147">
        <v>1.05422014262746E-2</v>
      </c>
      <c r="F59" s="147">
        <v>1.0542628393657799E-2</v>
      </c>
      <c r="G59" s="147">
        <v>1.05429493866749E-2</v>
      </c>
      <c r="H59" s="147">
        <v>1.0543184809701201E-2</v>
      </c>
      <c r="I59" s="147">
        <v>1.05433940746134E-2</v>
      </c>
      <c r="J59" s="147">
        <v>1.0543606462882601E-2</v>
      </c>
      <c r="K59" s="32">
        <v>758</v>
      </c>
      <c r="L59" s="142" t="s">
        <v>68</v>
      </c>
      <c r="M59" s="35">
        <f t="shared" si="2"/>
        <v>1517539.3531108026</v>
      </c>
      <c r="N59" s="35">
        <f t="shared" si="3"/>
        <v>1631925.0769394718</v>
      </c>
      <c r="O59" s="35">
        <f t="shared" si="4"/>
        <v>1746270.8787125107</v>
      </c>
      <c r="P59" s="35">
        <f t="shared" si="5"/>
        <v>1859332.8139300444</v>
      </c>
      <c r="Q59" s="35">
        <f t="shared" si="6"/>
        <v>1973702.2839794778</v>
      </c>
      <c r="R59" s="35">
        <f t="shared" si="7"/>
        <v>2105484.4053924135</v>
      </c>
    </row>
    <row r="60" spans="2:18">
      <c r="B60" s="32">
        <v>1876</v>
      </c>
      <c r="C60" s="142" t="s">
        <v>69</v>
      </c>
      <c r="D60" s="146">
        <v>1.7445507291830001E-3</v>
      </c>
      <c r="E60" s="147">
        <v>1.7439701244208899E-3</v>
      </c>
      <c r="F60" s="147">
        <v>1.7440407565716401E-3</v>
      </c>
      <c r="G60" s="147">
        <v>1.7440938576469599E-3</v>
      </c>
      <c r="H60" s="147">
        <v>1.74413280309183E-3</v>
      </c>
      <c r="I60" s="147">
        <v>1.74416742126505E-3</v>
      </c>
      <c r="J60" s="147">
        <v>1.74420255612742E-3</v>
      </c>
      <c r="K60" s="32">
        <v>1876</v>
      </c>
      <c r="L60" s="142" t="s">
        <v>69</v>
      </c>
      <c r="M60" s="35">
        <f t="shared" si="2"/>
        <v>251042.7554402627</v>
      </c>
      <c r="N60" s="35">
        <f t="shared" si="3"/>
        <v>269965.30083199387</v>
      </c>
      <c r="O60" s="35">
        <f t="shared" si="4"/>
        <v>288881.24201749661</v>
      </c>
      <c r="P60" s="35">
        <f t="shared" si="5"/>
        <v>307584.79635645641</v>
      </c>
      <c r="Q60" s="35">
        <f t="shared" si="6"/>
        <v>326504.65292597463</v>
      </c>
      <c r="R60" s="35">
        <f t="shared" si="7"/>
        <v>348305.04104075255</v>
      </c>
    </row>
    <row r="61" spans="2:18">
      <c r="B61" s="32">
        <v>213</v>
      </c>
      <c r="C61" s="142" t="s">
        <v>70</v>
      </c>
      <c r="D61" s="146">
        <v>1.0584914536616E-3</v>
      </c>
      <c r="E61" s="147">
        <v>1.05813917661493E-3</v>
      </c>
      <c r="F61" s="147">
        <v>1.0581820320771801E-3</v>
      </c>
      <c r="G61" s="147">
        <v>1.0582142507071499E-3</v>
      </c>
      <c r="H61" s="147">
        <v>1.05823788052763E-3</v>
      </c>
      <c r="I61" s="147">
        <v>1.05825888481251E-3</v>
      </c>
      <c r="J61" s="147">
        <v>1.0582802025941699E-3</v>
      </c>
      <c r="K61" s="32">
        <v>213</v>
      </c>
      <c r="L61" s="142" t="s">
        <v>70</v>
      </c>
      <c r="M61" s="35">
        <f t="shared" si="2"/>
        <v>152318.07633454259</v>
      </c>
      <c r="N61" s="35">
        <f t="shared" si="3"/>
        <v>163799.17129132294</v>
      </c>
      <c r="O61" s="35">
        <f t="shared" si="4"/>
        <v>175276.2592016281</v>
      </c>
      <c r="P61" s="35">
        <f t="shared" si="5"/>
        <v>186624.48318256956</v>
      </c>
      <c r="Q61" s="35">
        <f t="shared" si="6"/>
        <v>198103.94671913213</v>
      </c>
      <c r="R61" s="35">
        <f t="shared" si="7"/>
        <v>211331.14849663741</v>
      </c>
    </row>
    <row r="62" spans="2:18">
      <c r="B62" s="32">
        <v>899</v>
      </c>
      <c r="C62" s="142" t="s">
        <v>71</v>
      </c>
      <c r="D62" s="146">
        <v>1.9993727458052402E-3</v>
      </c>
      <c r="E62" s="147">
        <v>1.9987073336059698E-3</v>
      </c>
      <c r="F62" s="147">
        <v>1.9987882828124402E-3</v>
      </c>
      <c r="G62" s="147">
        <v>1.9988491402246102E-3</v>
      </c>
      <c r="H62" s="147">
        <v>1.9988937743299698E-3</v>
      </c>
      <c r="I62" s="147">
        <v>1.9989334490902902E-3</v>
      </c>
      <c r="J62" s="147">
        <v>1.9989737160111998E-3</v>
      </c>
      <c r="K62" s="32">
        <v>899</v>
      </c>
      <c r="L62" s="142" t="s">
        <v>71</v>
      </c>
      <c r="M62" s="35">
        <f t="shared" si="2"/>
        <v>287711.9219652458</v>
      </c>
      <c r="N62" s="35">
        <f t="shared" si="3"/>
        <v>309398.43466138607</v>
      </c>
      <c r="O62" s="35">
        <f t="shared" si="4"/>
        <v>331077.37849196314</v>
      </c>
      <c r="P62" s="35">
        <f t="shared" si="5"/>
        <v>352512.91267818725</v>
      </c>
      <c r="Q62" s="35">
        <f t="shared" si="6"/>
        <v>374196.34380280389</v>
      </c>
      <c r="R62" s="35">
        <f t="shared" si="7"/>
        <v>399181.05827142415</v>
      </c>
    </row>
    <row r="63" spans="2:18">
      <c r="B63" s="32">
        <v>312</v>
      </c>
      <c r="C63" s="142" t="s">
        <v>72</v>
      </c>
      <c r="D63" s="146">
        <v>2.15618629449584E-4</v>
      </c>
      <c r="E63" s="147">
        <v>2.15546869310447E-4</v>
      </c>
      <c r="F63" s="147">
        <v>2.15555599126831E-4</v>
      </c>
      <c r="G63" s="147">
        <v>2.15562162181085E-4</v>
      </c>
      <c r="H63" s="147">
        <v>2.15566975663035E-4</v>
      </c>
      <c r="I63" s="147">
        <v>2.1557125431365801E-4</v>
      </c>
      <c r="J63" s="147">
        <v>2.1557559682473701E-4</v>
      </c>
      <c r="K63" s="32">
        <v>312</v>
      </c>
      <c r="L63" s="142" t="s">
        <v>72</v>
      </c>
      <c r="M63" s="35">
        <f t="shared" si="2"/>
        <v>31027.75629036954</v>
      </c>
      <c r="N63" s="35">
        <f t="shared" si="3"/>
        <v>33366.497855639551</v>
      </c>
      <c r="O63" s="35">
        <f t="shared" si="4"/>
        <v>35704.423170701841</v>
      </c>
      <c r="P63" s="35">
        <f t="shared" si="5"/>
        <v>38016.098426078854</v>
      </c>
      <c r="Q63" s="35">
        <f t="shared" si="6"/>
        <v>40354.507665008125</v>
      </c>
      <c r="R63" s="35">
        <f t="shared" si="7"/>
        <v>43048.93765672217</v>
      </c>
    </row>
    <row r="64" spans="2:18">
      <c r="B64" s="32">
        <v>313</v>
      </c>
      <c r="C64" s="142" t="s">
        <v>73</v>
      </c>
      <c r="D64" s="146">
        <v>3.7243217814019098E-4</v>
      </c>
      <c r="E64" s="147">
        <v>3.72308228808954E-4</v>
      </c>
      <c r="F64" s="147">
        <v>3.7232330758270901E-4</v>
      </c>
      <c r="G64" s="147">
        <v>3.7233464376732801E-4</v>
      </c>
      <c r="H64" s="147">
        <v>3.7234295796342398E-4</v>
      </c>
      <c r="I64" s="147">
        <v>3.7235034835995403E-4</v>
      </c>
      <c r="J64" s="147">
        <v>3.7235784906090999E-4</v>
      </c>
      <c r="K64" s="32">
        <v>313</v>
      </c>
      <c r="L64" s="142" t="s">
        <v>73</v>
      </c>
      <c r="M64" s="35">
        <f t="shared" si="2"/>
        <v>53593.397228820126</v>
      </c>
      <c r="N64" s="35">
        <f t="shared" si="3"/>
        <v>57633.041750650278</v>
      </c>
      <c r="O64" s="35">
        <f t="shared" si="4"/>
        <v>61671.276385757614</v>
      </c>
      <c r="P64" s="35">
        <f t="shared" si="5"/>
        <v>65664.170008681627</v>
      </c>
      <c r="Q64" s="35">
        <f t="shared" si="6"/>
        <v>69703.240512286618</v>
      </c>
      <c r="R64" s="35">
        <f t="shared" si="7"/>
        <v>74357.255952520238</v>
      </c>
    </row>
    <row r="65" spans="2:18">
      <c r="B65" s="32">
        <v>214</v>
      </c>
      <c r="C65" s="142" t="s">
        <v>74</v>
      </c>
      <c r="D65" s="146">
        <v>1.1957033087658801E-3</v>
      </c>
      <c r="E65" s="147">
        <v>1.19530536617612E-3</v>
      </c>
      <c r="F65" s="147">
        <v>1.19535377697607E-3</v>
      </c>
      <c r="G65" s="147">
        <v>1.19539017209511E-3</v>
      </c>
      <c r="H65" s="147">
        <v>1.19541686504047E-3</v>
      </c>
      <c r="I65" s="147">
        <v>1.1954405921030199E-3</v>
      </c>
      <c r="J65" s="147">
        <v>1.1954646733008201E-3</v>
      </c>
      <c r="K65" s="32">
        <v>214</v>
      </c>
      <c r="L65" s="142" t="s">
        <v>74</v>
      </c>
      <c r="M65" s="35">
        <f t="shared" si="2"/>
        <v>172063.01215568633</v>
      </c>
      <c r="N65" s="35">
        <f t="shared" si="3"/>
        <v>185032.39719945681</v>
      </c>
      <c r="O65" s="35">
        <f t="shared" si="4"/>
        <v>197997.25576480149</v>
      </c>
      <c r="P65" s="35">
        <f t="shared" si="5"/>
        <v>210816.54581734689</v>
      </c>
      <c r="Q65" s="35">
        <f t="shared" si="6"/>
        <v>223784.08796050097</v>
      </c>
      <c r="R65" s="35">
        <f t="shared" si="7"/>
        <v>238725.92700546046</v>
      </c>
    </row>
    <row r="66" spans="2:18">
      <c r="B66" s="32">
        <v>502</v>
      </c>
      <c r="C66" s="142" t="s">
        <v>75</v>
      </c>
      <c r="D66" s="146">
        <v>3.19507605457112E-3</v>
      </c>
      <c r="E66" s="147">
        <v>3.1940126997820799E-3</v>
      </c>
      <c r="F66" s="147">
        <v>3.1941420597885102E-3</v>
      </c>
      <c r="G66" s="147">
        <v>3.1942393123197202E-3</v>
      </c>
      <c r="H66" s="147">
        <v>3.19431063937044E-3</v>
      </c>
      <c r="I66" s="147">
        <v>3.1943740411932999E-3</v>
      </c>
      <c r="J66" s="147">
        <v>3.1944383893120201E-3</v>
      </c>
      <c r="K66" s="32">
        <v>502</v>
      </c>
      <c r="L66" s="142" t="s">
        <v>75</v>
      </c>
      <c r="M66" s="35">
        <f t="shared" si="2"/>
        <v>459774.93412093067</v>
      </c>
      <c r="N66" s="35">
        <f t="shared" si="3"/>
        <v>494430.83186084282</v>
      </c>
      <c r="O66" s="35">
        <f t="shared" si="4"/>
        <v>529074.63425676455</v>
      </c>
      <c r="P66" s="35">
        <f t="shared" si="5"/>
        <v>563329.45849553414</v>
      </c>
      <c r="Q66" s="35">
        <f t="shared" si="6"/>
        <v>597980.431763303</v>
      </c>
      <c r="R66" s="35">
        <f t="shared" si="7"/>
        <v>637906.98527688463</v>
      </c>
    </row>
    <row r="67" spans="2:18">
      <c r="B67" s="32">
        <v>383</v>
      </c>
      <c r="C67" s="142" t="s">
        <v>76</v>
      </c>
      <c r="D67" s="146">
        <v>1.17610161517955E-3</v>
      </c>
      <c r="E67" s="147">
        <v>1.1757101962387999E-3</v>
      </c>
      <c r="F67" s="147">
        <v>1.1757578134190801E-3</v>
      </c>
      <c r="G67" s="147">
        <v>1.1757936118968299E-3</v>
      </c>
      <c r="H67" s="147">
        <v>1.1758198672529199E-3</v>
      </c>
      <c r="I67" s="147">
        <v>1.1758432053472199E-3</v>
      </c>
      <c r="J67" s="147">
        <v>1.1758668917712901E-3</v>
      </c>
      <c r="K67" s="32">
        <v>383</v>
      </c>
      <c r="L67" s="142" t="s">
        <v>76</v>
      </c>
      <c r="M67" s="35">
        <f t="shared" si="2"/>
        <v>169242.30703837905</v>
      </c>
      <c r="N67" s="35">
        <f t="shared" si="3"/>
        <v>181999.07921257967</v>
      </c>
      <c r="O67" s="35">
        <f t="shared" si="4"/>
        <v>194751.39911291958</v>
      </c>
      <c r="P67" s="35">
        <f t="shared" si="5"/>
        <v>207360.53686952128</v>
      </c>
      <c r="Q67" s="35">
        <f t="shared" si="6"/>
        <v>220115.49635458871</v>
      </c>
      <c r="R67" s="35">
        <f t="shared" si="7"/>
        <v>234812.38721848401</v>
      </c>
    </row>
    <row r="68" spans="2:18">
      <c r="B68" s="32">
        <v>109</v>
      </c>
      <c r="C68" s="142" t="s">
        <v>77</v>
      </c>
      <c r="D68" s="146">
        <v>1.8817625842872799E-3</v>
      </c>
      <c r="E68" s="147">
        <v>1.88113631398208E-3</v>
      </c>
      <c r="F68" s="147">
        <v>1.88121250147053E-3</v>
      </c>
      <c r="G68" s="147">
        <v>1.88126977903492E-3</v>
      </c>
      <c r="H68" s="147">
        <v>1.8813117876046699E-3</v>
      </c>
      <c r="I68" s="147">
        <v>1.8813491285555599E-3</v>
      </c>
      <c r="J68" s="147">
        <v>1.8813870268340699E-3</v>
      </c>
      <c r="K68" s="32">
        <v>109</v>
      </c>
      <c r="L68" s="142" t="s">
        <v>77</v>
      </c>
      <c r="M68" s="35">
        <f t="shared" si="2"/>
        <v>270787.69126140646</v>
      </c>
      <c r="N68" s="35">
        <f t="shared" si="3"/>
        <v>291198.52674012777</v>
      </c>
      <c r="O68" s="35">
        <f t="shared" si="4"/>
        <v>311602.23858066997</v>
      </c>
      <c r="P68" s="35">
        <f t="shared" si="5"/>
        <v>331776.85899123375</v>
      </c>
      <c r="Q68" s="35">
        <f t="shared" si="6"/>
        <v>352184.79416734347</v>
      </c>
      <c r="R68" s="35">
        <f t="shared" si="7"/>
        <v>375699.81954957556</v>
      </c>
    </row>
    <row r="69" spans="2:18">
      <c r="B69" s="32">
        <v>1706</v>
      </c>
      <c r="C69" s="142" t="s">
        <v>78</v>
      </c>
      <c r="D69" s="146">
        <v>9.4088129214364095E-4</v>
      </c>
      <c r="E69" s="147">
        <v>9.4056815699104204E-4</v>
      </c>
      <c r="F69" s="147">
        <v>9.4060625073526499E-4</v>
      </c>
      <c r="G69" s="147">
        <v>9.4063488951746097E-4</v>
      </c>
      <c r="H69" s="147">
        <v>9.4065589380233595E-4</v>
      </c>
      <c r="I69" s="147">
        <v>9.4067456427777995E-4</v>
      </c>
      <c r="J69" s="147">
        <v>9.4069351341703603E-4</v>
      </c>
      <c r="K69" s="32">
        <v>1706</v>
      </c>
      <c r="L69" s="142" t="s">
        <v>78</v>
      </c>
      <c r="M69" s="35">
        <f t="shared" si="2"/>
        <v>135393.84563070352</v>
      </c>
      <c r="N69" s="35">
        <f t="shared" si="3"/>
        <v>145599.26337006388</v>
      </c>
      <c r="O69" s="35">
        <f t="shared" si="4"/>
        <v>155801.11929033516</v>
      </c>
      <c r="P69" s="35">
        <f t="shared" si="5"/>
        <v>165888.42949561705</v>
      </c>
      <c r="Q69" s="35">
        <f t="shared" si="6"/>
        <v>176092.39708367173</v>
      </c>
      <c r="R69" s="35">
        <f t="shared" si="7"/>
        <v>187849.90977478802</v>
      </c>
    </row>
    <row r="70" spans="2:18">
      <c r="B70" s="32">
        <v>216</v>
      </c>
      <c r="C70" s="142" t="s">
        <v>79</v>
      </c>
      <c r="D70" s="146">
        <v>1.8229575035283001E-3</v>
      </c>
      <c r="E70" s="147">
        <v>1.8223508041701399E-3</v>
      </c>
      <c r="F70" s="147">
        <v>1.82242461079957E-3</v>
      </c>
      <c r="G70" s="147">
        <v>1.8224800984400799E-3</v>
      </c>
      <c r="H70" s="147">
        <v>1.82252079424202E-3</v>
      </c>
      <c r="I70" s="147">
        <v>1.82255696828819E-3</v>
      </c>
      <c r="J70" s="147">
        <v>1.8225936822455001E-3</v>
      </c>
      <c r="K70" s="32">
        <v>216</v>
      </c>
      <c r="L70" s="142" t="s">
        <v>79</v>
      </c>
      <c r="M70" s="35">
        <f t="shared" si="2"/>
        <v>262325.5759094875</v>
      </c>
      <c r="N70" s="35">
        <f t="shared" si="3"/>
        <v>282098.57277949783</v>
      </c>
      <c r="O70" s="35">
        <f t="shared" si="4"/>
        <v>301864.66862502421</v>
      </c>
      <c r="P70" s="35">
        <f t="shared" si="5"/>
        <v>321408.832147757</v>
      </c>
      <c r="Q70" s="35">
        <f t="shared" si="6"/>
        <v>341179.01934961235</v>
      </c>
      <c r="R70" s="35">
        <f t="shared" si="7"/>
        <v>363959.20018865034</v>
      </c>
    </row>
    <row r="71" spans="2:18">
      <c r="B71" s="32">
        <v>148</v>
      </c>
      <c r="C71" s="142" t="s">
        <v>80</v>
      </c>
      <c r="D71" s="146">
        <v>8.4287282421201205E-4</v>
      </c>
      <c r="E71" s="147">
        <v>8.4259230730447502E-4</v>
      </c>
      <c r="F71" s="147">
        <v>8.4262643295034199E-4</v>
      </c>
      <c r="G71" s="147">
        <v>8.4265208852606001E-4</v>
      </c>
      <c r="H71" s="147">
        <v>8.4267090486459298E-4</v>
      </c>
      <c r="I71" s="147">
        <v>8.4268763049884503E-4</v>
      </c>
      <c r="J71" s="147">
        <v>8.42704605769428E-4</v>
      </c>
      <c r="K71" s="32">
        <v>148</v>
      </c>
      <c r="L71" s="142" t="s">
        <v>80</v>
      </c>
      <c r="M71" s="35">
        <f t="shared" si="2"/>
        <v>121290.32004417189</v>
      </c>
      <c r="N71" s="35">
        <f t="shared" si="3"/>
        <v>130432.67343568229</v>
      </c>
      <c r="O71" s="35">
        <f t="shared" si="4"/>
        <v>139571.83603092545</v>
      </c>
      <c r="P71" s="35">
        <f t="shared" si="5"/>
        <v>148608.38475649033</v>
      </c>
      <c r="Q71" s="35">
        <f t="shared" si="6"/>
        <v>157749.43905412269</v>
      </c>
      <c r="R71" s="35">
        <f t="shared" si="7"/>
        <v>168282.21083991425</v>
      </c>
    </row>
    <row r="72" spans="2:18">
      <c r="B72" s="32">
        <v>1891</v>
      </c>
      <c r="C72" s="142" t="s">
        <v>81</v>
      </c>
      <c r="D72" s="146">
        <v>7.6446604986670798E-4</v>
      </c>
      <c r="E72" s="147">
        <v>7.64211627555221E-4</v>
      </c>
      <c r="F72" s="147">
        <v>7.6424257872240305E-4</v>
      </c>
      <c r="G72" s="147">
        <v>7.6426584773293699E-4</v>
      </c>
      <c r="H72" s="147">
        <v>7.6428291371439703E-4</v>
      </c>
      <c r="I72" s="147">
        <v>7.6429808347569603E-4</v>
      </c>
      <c r="J72" s="147">
        <v>7.6431347965134097E-4</v>
      </c>
      <c r="K72" s="32">
        <v>1891</v>
      </c>
      <c r="L72" s="142" t="s">
        <v>81</v>
      </c>
      <c r="M72" s="35">
        <f t="shared" si="2"/>
        <v>110007.49957494652</v>
      </c>
      <c r="N72" s="35">
        <f t="shared" si="3"/>
        <v>118299.40148817694</v>
      </c>
      <c r="O72" s="35">
        <f t="shared" si="4"/>
        <v>126588.4094233973</v>
      </c>
      <c r="P72" s="35">
        <f t="shared" si="5"/>
        <v>134784.34896518869</v>
      </c>
      <c r="Q72" s="35">
        <f t="shared" si="6"/>
        <v>143075.07263048325</v>
      </c>
      <c r="R72" s="35">
        <f t="shared" si="7"/>
        <v>152628.05169201511</v>
      </c>
    </row>
    <row r="73" spans="2:18">
      <c r="B73" s="32">
        <v>310</v>
      </c>
      <c r="C73" s="142" t="s">
        <v>82</v>
      </c>
      <c r="D73" s="146">
        <v>9.4088129214364095E-4</v>
      </c>
      <c r="E73" s="147">
        <v>9.4056815699104204E-4</v>
      </c>
      <c r="F73" s="147">
        <v>9.4060625073526499E-4</v>
      </c>
      <c r="G73" s="147">
        <v>9.4063488951746097E-4</v>
      </c>
      <c r="H73" s="147">
        <v>9.4065589380233595E-4</v>
      </c>
      <c r="I73" s="147">
        <v>9.4067456427777995E-4</v>
      </c>
      <c r="J73" s="147">
        <v>9.4069351341703603E-4</v>
      </c>
      <c r="K73" s="32">
        <v>310</v>
      </c>
      <c r="L73" s="142" t="s">
        <v>82</v>
      </c>
      <c r="M73" s="35">
        <f t="shared" si="2"/>
        <v>135393.84563070352</v>
      </c>
      <c r="N73" s="35">
        <f t="shared" si="3"/>
        <v>145599.26337006388</v>
      </c>
      <c r="O73" s="35">
        <f t="shared" si="4"/>
        <v>155801.11929033516</v>
      </c>
      <c r="P73" s="35">
        <f t="shared" si="5"/>
        <v>165888.42949561705</v>
      </c>
      <c r="Q73" s="35">
        <f t="shared" si="6"/>
        <v>176092.39708367173</v>
      </c>
      <c r="R73" s="35">
        <f t="shared" si="7"/>
        <v>187849.90977478802</v>
      </c>
    </row>
    <row r="74" spans="2:18">
      <c r="B74" s="32">
        <v>1940</v>
      </c>
      <c r="C74" s="142" t="s">
        <v>83</v>
      </c>
      <c r="D74" s="146">
        <v>1.1957033087658801E-3</v>
      </c>
      <c r="E74" s="147">
        <v>1.19530536617612E-3</v>
      </c>
      <c r="F74" s="147">
        <v>1.19535377697607E-3</v>
      </c>
      <c r="G74" s="147">
        <v>1.19539017209511E-3</v>
      </c>
      <c r="H74" s="147">
        <v>1.19541686504047E-3</v>
      </c>
      <c r="I74" s="147">
        <v>1.1954405921030199E-3</v>
      </c>
      <c r="J74" s="147">
        <v>1.1954646733008201E-3</v>
      </c>
      <c r="K74" s="32">
        <v>1940</v>
      </c>
      <c r="L74" s="142" t="s">
        <v>83</v>
      </c>
      <c r="M74" s="35">
        <f t="shared" si="2"/>
        <v>172063.01215568633</v>
      </c>
      <c r="N74" s="35">
        <f t="shared" si="3"/>
        <v>185032.39719945681</v>
      </c>
      <c r="O74" s="35">
        <f t="shared" si="4"/>
        <v>197997.25576480149</v>
      </c>
      <c r="P74" s="35">
        <f t="shared" si="5"/>
        <v>210816.54581734689</v>
      </c>
      <c r="Q74" s="35">
        <f t="shared" si="6"/>
        <v>223784.08796050097</v>
      </c>
      <c r="R74" s="35">
        <f t="shared" si="7"/>
        <v>238725.92700546046</v>
      </c>
    </row>
    <row r="75" spans="2:18">
      <c r="B75" s="32">
        <v>736</v>
      </c>
      <c r="C75" s="142" t="s">
        <v>84</v>
      </c>
      <c r="D75" s="146">
        <v>1.15649992159323E-3</v>
      </c>
      <c r="E75" s="147">
        <v>1.1561150263014899E-3</v>
      </c>
      <c r="F75" s="147">
        <v>1.1561618498620999E-3</v>
      </c>
      <c r="G75" s="147">
        <v>1.15619705169855E-3</v>
      </c>
      <c r="H75" s="147">
        <v>1.1562228694653801E-3</v>
      </c>
      <c r="I75" s="147">
        <v>1.15624581859144E-3</v>
      </c>
      <c r="J75" s="147">
        <v>1.15626911024178E-3</v>
      </c>
      <c r="K75" s="32">
        <v>736</v>
      </c>
      <c r="L75" s="142" t="s">
        <v>84</v>
      </c>
      <c r="M75" s="35">
        <f t="shared" si="2"/>
        <v>166421.60192107322</v>
      </c>
      <c r="N75" s="35">
        <f t="shared" si="3"/>
        <v>178965.76122570405</v>
      </c>
      <c r="O75" s="35">
        <f t="shared" si="4"/>
        <v>191505.54246103766</v>
      </c>
      <c r="P75" s="35">
        <f t="shared" si="5"/>
        <v>203904.52792169747</v>
      </c>
      <c r="Q75" s="35">
        <f t="shared" si="6"/>
        <v>216446.90474868024</v>
      </c>
      <c r="R75" s="35">
        <f t="shared" si="7"/>
        <v>230898.84743151156</v>
      </c>
    </row>
    <row r="76" spans="2:18">
      <c r="B76" s="32">
        <v>1690</v>
      </c>
      <c r="C76" s="142" t="s">
        <v>85</v>
      </c>
      <c r="D76" s="146">
        <v>6.07652501176102E-4</v>
      </c>
      <c r="E76" s="147">
        <v>6.07450268056715E-4</v>
      </c>
      <c r="F76" s="147">
        <v>6.0747487026652604E-4</v>
      </c>
      <c r="G76" s="147">
        <v>6.0749336614669398E-4</v>
      </c>
      <c r="H76" s="147">
        <v>6.0750693141400902E-4</v>
      </c>
      <c r="I76" s="147">
        <v>6.0751898942939999E-4</v>
      </c>
      <c r="J76" s="147">
        <v>6.0753122741516897E-4</v>
      </c>
      <c r="K76" s="32">
        <v>1690</v>
      </c>
      <c r="L76" s="142" t="s">
        <v>85</v>
      </c>
      <c r="M76" s="35">
        <f t="shared" si="2"/>
        <v>87441.858636496079</v>
      </c>
      <c r="N76" s="35">
        <f t="shared" si="3"/>
        <v>94032.857593166365</v>
      </c>
      <c r="O76" s="35">
        <f t="shared" si="4"/>
        <v>100621.55620834153</v>
      </c>
      <c r="P76" s="35">
        <f t="shared" si="5"/>
        <v>107136.27738258606</v>
      </c>
      <c r="Q76" s="35">
        <f t="shared" si="6"/>
        <v>113726.33978320473</v>
      </c>
      <c r="R76" s="35">
        <f t="shared" si="7"/>
        <v>121319.73339621723</v>
      </c>
    </row>
    <row r="77" spans="2:18">
      <c r="B77" s="32">
        <v>503</v>
      </c>
      <c r="C77" s="142" t="s">
        <v>86</v>
      </c>
      <c r="D77" s="146">
        <v>7.5662537243217903E-3</v>
      </c>
      <c r="E77" s="147">
        <v>7.5637355958029697E-3</v>
      </c>
      <c r="F77" s="147">
        <v>7.5640419329961002E-3</v>
      </c>
      <c r="G77" s="147">
        <v>7.5642722365362597E-3</v>
      </c>
      <c r="H77" s="147">
        <v>7.5644411459937898E-3</v>
      </c>
      <c r="I77" s="147">
        <v>7.5645912877338201E-3</v>
      </c>
      <c r="J77" s="147">
        <v>7.5647436703953396E-3</v>
      </c>
      <c r="K77" s="32">
        <v>503</v>
      </c>
      <c r="L77" s="142" t="s">
        <v>86</v>
      </c>
      <c r="M77" s="35">
        <f t="shared" ref="M77:M140" si="8">E77/E$12*M$12</f>
        <v>1088792.1752802418</v>
      </c>
      <c r="N77" s="35">
        <f t="shared" ref="N77:N140" si="9">F77/F$12*N$12</f>
        <v>1170860.7429342654</v>
      </c>
      <c r="O77" s="35">
        <f t="shared" ref="O77:O140" si="10">G77/G$12*O$12</f>
        <v>1252900.667626447</v>
      </c>
      <c r="P77" s="35">
        <f t="shared" ref="P77:P140" si="11">H77/H$12*P$12</f>
        <v>1334019.4538605879</v>
      </c>
      <c r="Q77" s="35">
        <f t="shared" ref="Q77:Q140" si="12">I77/I$12*Q$12</f>
        <v>1416076.3598811948</v>
      </c>
      <c r="R77" s="35">
        <f t="shared" ref="R77:R140" si="13">J77/J$12*R$12</f>
        <v>1510626.3577722551</v>
      </c>
    </row>
    <row r="78" spans="2:18">
      <c r="B78" s="32">
        <v>400</v>
      </c>
      <c r="C78" s="142" t="s">
        <v>87</v>
      </c>
      <c r="D78" s="146">
        <v>6.0569233181746902E-3</v>
      </c>
      <c r="E78" s="147">
        <v>6.0549075106298301E-3</v>
      </c>
      <c r="F78" s="147">
        <v>6.0551527391082697E-3</v>
      </c>
      <c r="G78" s="147">
        <v>6.0553371012686602E-3</v>
      </c>
      <c r="H78" s="147">
        <v>6.0554723163525398E-3</v>
      </c>
      <c r="I78" s="147">
        <v>6.0555925075382096E-3</v>
      </c>
      <c r="J78" s="147">
        <v>6.0557144926221699E-3</v>
      </c>
      <c r="K78" s="32">
        <v>400</v>
      </c>
      <c r="L78" s="142" t="s">
        <v>87</v>
      </c>
      <c r="M78" s="35">
        <f t="shared" si="8"/>
        <v>871597.88124765351</v>
      </c>
      <c r="N78" s="35">
        <f t="shared" si="9"/>
        <v>937295.25794478634</v>
      </c>
      <c r="O78" s="35">
        <f t="shared" si="10"/>
        <v>1002969.7054315334</v>
      </c>
      <c r="P78" s="35">
        <f t="shared" si="11"/>
        <v>1067906.7648780351</v>
      </c>
      <c r="Q78" s="35">
        <f t="shared" si="12"/>
        <v>1133594.8062261369</v>
      </c>
      <c r="R78" s="35">
        <f t="shared" si="13"/>
        <v>1209283.7941751978</v>
      </c>
    </row>
    <row r="79" spans="2:18">
      <c r="B79" s="32">
        <v>762</v>
      </c>
      <c r="C79" s="142" t="s">
        <v>88</v>
      </c>
      <c r="D79" s="146">
        <v>2.2737964560137999E-3</v>
      </c>
      <c r="E79" s="147">
        <v>2.27303971272835E-3</v>
      </c>
      <c r="F79" s="147">
        <v>2.27313177261022E-3</v>
      </c>
      <c r="G79" s="147">
        <v>2.2732009830005299E-3</v>
      </c>
      <c r="H79" s="147">
        <v>2.27325174335565E-3</v>
      </c>
      <c r="I79" s="147">
        <v>2.2732968636713E-3</v>
      </c>
      <c r="J79" s="147">
        <v>2.2733426574245001E-3</v>
      </c>
      <c r="K79" s="32">
        <v>762</v>
      </c>
      <c r="L79" s="142" t="s">
        <v>88</v>
      </c>
      <c r="M79" s="35">
        <f t="shared" si="8"/>
        <v>327201.79360753333</v>
      </c>
      <c r="N79" s="35">
        <f t="shared" si="9"/>
        <v>351864.88647765381</v>
      </c>
      <c r="O79" s="35">
        <f t="shared" si="10"/>
        <v>376519.37161830981</v>
      </c>
      <c r="P79" s="35">
        <f t="shared" si="11"/>
        <v>400897.03794774209</v>
      </c>
      <c r="Q79" s="35">
        <f t="shared" si="12"/>
        <v>425556.62628553977</v>
      </c>
      <c r="R79" s="35">
        <f t="shared" si="13"/>
        <v>453970.61528907024</v>
      </c>
    </row>
    <row r="80" spans="2:18">
      <c r="B80" s="32">
        <v>150</v>
      </c>
      <c r="C80" s="142" t="s">
        <v>89</v>
      </c>
      <c r="D80" s="146">
        <v>1.1564999215932299E-2</v>
      </c>
      <c r="E80" s="147">
        <v>1.1561150263014901E-2</v>
      </c>
      <c r="F80" s="147">
        <v>1.1561618498621E-2</v>
      </c>
      <c r="G80" s="147">
        <v>1.1561970516985501E-2</v>
      </c>
      <c r="H80" s="147">
        <v>1.1562228694653801E-2</v>
      </c>
      <c r="I80" s="147">
        <v>1.15624581859144E-2</v>
      </c>
      <c r="J80" s="147">
        <v>1.15626911024178E-2</v>
      </c>
      <c r="K80" s="32">
        <v>150</v>
      </c>
      <c r="L80" s="142" t="s">
        <v>89</v>
      </c>
      <c r="M80" s="35">
        <f t="shared" si="8"/>
        <v>1664216.0192107323</v>
      </c>
      <c r="N80" s="35">
        <f t="shared" si="9"/>
        <v>1789657.6122570403</v>
      </c>
      <c r="O80" s="35">
        <f t="shared" si="10"/>
        <v>1915055.4246103768</v>
      </c>
      <c r="P80" s="35">
        <f t="shared" si="11"/>
        <v>2039045.2792169752</v>
      </c>
      <c r="Q80" s="35">
        <f t="shared" si="12"/>
        <v>2164469.0474868026</v>
      </c>
      <c r="R80" s="35">
        <f t="shared" si="13"/>
        <v>2308988.4743151157</v>
      </c>
    </row>
    <row r="81" spans="2:18">
      <c r="B81" s="32">
        <v>384</v>
      </c>
      <c r="C81" s="142" t="s">
        <v>90</v>
      </c>
      <c r="D81" s="146">
        <v>1.2153050023522001E-3</v>
      </c>
      <c r="E81" s="147">
        <v>1.21490053611343E-3</v>
      </c>
      <c r="F81" s="147">
        <v>1.2149497405330499E-3</v>
      </c>
      <c r="G81" s="147">
        <v>1.2149867322933799E-3</v>
      </c>
      <c r="H81" s="147">
        <v>1.21501386282801E-3</v>
      </c>
      <c r="I81" s="147">
        <v>1.2150379788588E-3</v>
      </c>
      <c r="J81" s="147">
        <v>1.2150624548303401E-3</v>
      </c>
      <c r="K81" s="32">
        <v>384</v>
      </c>
      <c r="L81" s="142" t="s">
        <v>90</v>
      </c>
      <c r="M81" s="35">
        <f t="shared" si="8"/>
        <v>174883.71727299216</v>
      </c>
      <c r="N81" s="35">
        <f t="shared" si="9"/>
        <v>188065.71518633238</v>
      </c>
      <c r="O81" s="35">
        <f t="shared" si="10"/>
        <v>201243.11241668172</v>
      </c>
      <c r="P81" s="35">
        <f t="shared" si="11"/>
        <v>214272.55476517073</v>
      </c>
      <c r="Q81" s="35">
        <f t="shared" si="12"/>
        <v>227452.67956640947</v>
      </c>
      <c r="R81" s="35">
        <f t="shared" si="13"/>
        <v>242639.46679243489</v>
      </c>
    </row>
    <row r="82" spans="2:18">
      <c r="B82" s="32">
        <v>1980</v>
      </c>
      <c r="C82" s="142" t="s">
        <v>91</v>
      </c>
      <c r="D82" s="146">
        <v>5.2728555747216599E-3</v>
      </c>
      <c r="E82" s="147">
        <v>5.2711007131373E-3</v>
      </c>
      <c r="F82" s="147">
        <v>5.27131419682889E-3</v>
      </c>
      <c r="G82" s="147">
        <v>5.2714746933374499E-3</v>
      </c>
      <c r="H82" s="147">
        <v>5.2715924048506004E-3</v>
      </c>
      <c r="I82" s="147">
        <v>5.2716970373067303E-3</v>
      </c>
      <c r="J82" s="147">
        <v>5.2718032314413099E-3</v>
      </c>
      <c r="K82" s="32">
        <v>1980</v>
      </c>
      <c r="L82" s="142" t="s">
        <v>91</v>
      </c>
      <c r="M82" s="35">
        <f t="shared" si="8"/>
        <v>758769.6765554013</v>
      </c>
      <c r="N82" s="35">
        <f t="shared" si="9"/>
        <v>815962.53846973437</v>
      </c>
      <c r="O82" s="35">
        <f t="shared" si="10"/>
        <v>873135.43935625535</v>
      </c>
      <c r="P82" s="35">
        <f t="shared" si="11"/>
        <v>929666.40696502221</v>
      </c>
      <c r="Q82" s="35">
        <f t="shared" si="12"/>
        <v>986851.14198974462</v>
      </c>
      <c r="R82" s="35">
        <f t="shared" si="13"/>
        <v>1052742.2026962086</v>
      </c>
    </row>
    <row r="83" spans="2:18">
      <c r="B83" s="32">
        <v>1774</v>
      </c>
      <c r="C83" s="142" t="s">
        <v>92</v>
      </c>
      <c r="D83" s="146">
        <v>6.6645758193507897E-4</v>
      </c>
      <c r="E83" s="147">
        <v>6.6623577786865398E-4</v>
      </c>
      <c r="F83" s="147">
        <v>6.6626276093747897E-4</v>
      </c>
      <c r="G83" s="147">
        <v>6.6628304674153495E-4</v>
      </c>
      <c r="H83" s="147">
        <v>6.6629792477665504E-4</v>
      </c>
      <c r="I83" s="147">
        <v>6.6631114969676101E-4</v>
      </c>
      <c r="J83" s="147">
        <v>6.6632457200373402E-4</v>
      </c>
      <c r="K83" s="32">
        <v>1774</v>
      </c>
      <c r="L83" s="142" t="s">
        <v>92</v>
      </c>
      <c r="M83" s="35">
        <f t="shared" si="8"/>
        <v>95903.973988414888</v>
      </c>
      <c r="N83" s="35">
        <f t="shared" si="9"/>
        <v>103132.81155379518</v>
      </c>
      <c r="O83" s="35">
        <f t="shared" si="10"/>
        <v>110359.12616398741</v>
      </c>
      <c r="P83" s="35">
        <f t="shared" si="11"/>
        <v>117504.30422606214</v>
      </c>
      <c r="Q83" s="35">
        <f t="shared" si="12"/>
        <v>124732.11460093419</v>
      </c>
      <c r="R83" s="35">
        <f t="shared" si="13"/>
        <v>133060.35275714155</v>
      </c>
    </row>
    <row r="84" spans="2:18">
      <c r="B84" s="32">
        <v>221</v>
      </c>
      <c r="C84" s="142" t="s">
        <v>93</v>
      </c>
      <c r="D84" s="146">
        <v>7.6446604986670798E-4</v>
      </c>
      <c r="E84" s="147">
        <v>7.64211627555221E-4</v>
      </c>
      <c r="F84" s="147">
        <v>7.6424257872240305E-4</v>
      </c>
      <c r="G84" s="147">
        <v>7.6426584773293699E-4</v>
      </c>
      <c r="H84" s="147">
        <v>7.6428291371439703E-4</v>
      </c>
      <c r="I84" s="147">
        <v>7.6429808347569603E-4</v>
      </c>
      <c r="J84" s="147">
        <v>7.6431347965134097E-4</v>
      </c>
      <c r="K84" s="32">
        <v>221</v>
      </c>
      <c r="L84" s="142" t="s">
        <v>93</v>
      </c>
      <c r="M84" s="35">
        <f t="shared" si="8"/>
        <v>110007.49957494652</v>
      </c>
      <c r="N84" s="35">
        <f t="shared" si="9"/>
        <v>118299.40148817694</v>
      </c>
      <c r="O84" s="35">
        <f t="shared" si="10"/>
        <v>126588.4094233973</v>
      </c>
      <c r="P84" s="35">
        <f t="shared" si="11"/>
        <v>134784.34896518869</v>
      </c>
      <c r="Q84" s="35">
        <f t="shared" si="12"/>
        <v>143075.07263048325</v>
      </c>
      <c r="R84" s="35">
        <f t="shared" si="13"/>
        <v>152628.05169201511</v>
      </c>
    </row>
    <row r="85" spans="2:18">
      <c r="B85" s="32">
        <v>222</v>
      </c>
      <c r="C85" s="142" t="s">
        <v>94</v>
      </c>
      <c r="D85" s="146">
        <v>4.3907793633369899E-3</v>
      </c>
      <c r="E85" s="147">
        <v>4.38931806595819E-3</v>
      </c>
      <c r="F85" s="147">
        <v>4.3894958367645702E-3</v>
      </c>
      <c r="G85" s="147">
        <v>4.3896294844148198E-3</v>
      </c>
      <c r="H85" s="147">
        <v>4.3897275044108997E-3</v>
      </c>
      <c r="I85" s="147">
        <v>4.3898146332963101E-3</v>
      </c>
      <c r="J85" s="147">
        <v>4.3899030626128304E-3</v>
      </c>
      <c r="K85" s="32">
        <v>222</v>
      </c>
      <c r="L85" s="142" t="s">
        <v>94</v>
      </c>
      <c r="M85" s="35">
        <f t="shared" si="8"/>
        <v>631837.94627661561</v>
      </c>
      <c r="N85" s="35">
        <f t="shared" si="9"/>
        <v>679463.22906029806</v>
      </c>
      <c r="O85" s="35">
        <f t="shared" si="10"/>
        <v>727071.89002156444</v>
      </c>
      <c r="P85" s="35">
        <f t="shared" si="11"/>
        <v>774146.00431287941</v>
      </c>
      <c r="Q85" s="35">
        <f t="shared" si="12"/>
        <v>821764.51972380211</v>
      </c>
      <c r="R85" s="35">
        <f t="shared" si="13"/>
        <v>876632.91228234326</v>
      </c>
    </row>
    <row r="86" spans="2:18">
      <c r="B86" s="32">
        <v>766</v>
      </c>
      <c r="C86" s="142" t="s">
        <v>95</v>
      </c>
      <c r="D86" s="146">
        <v>8.6247451779833699E-4</v>
      </c>
      <c r="E86" s="147">
        <v>8.6218747724178802E-4</v>
      </c>
      <c r="F86" s="147">
        <v>8.6222239650732605E-4</v>
      </c>
      <c r="G86" s="147">
        <v>8.6224864872433903E-4</v>
      </c>
      <c r="H86" s="147">
        <v>8.6226790265213999E-4</v>
      </c>
      <c r="I86" s="147">
        <v>8.6228501725463095E-4</v>
      </c>
      <c r="J86" s="147">
        <v>8.62302387298949E-4</v>
      </c>
      <c r="K86" s="32">
        <v>766</v>
      </c>
      <c r="L86" s="142" t="s">
        <v>95</v>
      </c>
      <c r="M86" s="35">
        <f t="shared" si="8"/>
        <v>124111.02516147816</v>
      </c>
      <c r="N86" s="35">
        <f t="shared" si="9"/>
        <v>133465.99142255852</v>
      </c>
      <c r="O86" s="35">
        <f t="shared" si="10"/>
        <v>142817.69268280719</v>
      </c>
      <c r="P86" s="35">
        <f t="shared" si="11"/>
        <v>152064.39370431541</v>
      </c>
      <c r="Q86" s="35">
        <f t="shared" si="12"/>
        <v>161418.03066003229</v>
      </c>
      <c r="R86" s="35">
        <f t="shared" si="13"/>
        <v>172195.75062688888</v>
      </c>
    </row>
    <row r="87" spans="2:18">
      <c r="B87" s="32">
        <v>505</v>
      </c>
      <c r="C87" s="142" t="s">
        <v>96</v>
      </c>
      <c r="D87" s="146">
        <v>1.10161517955151E-2</v>
      </c>
      <c r="E87" s="147">
        <v>1.10124855047701E-2</v>
      </c>
      <c r="F87" s="147">
        <v>1.1012931519025399E-2</v>
      </c>
      <c r="G87" s="147">
        <v>1.10132668314336E-2</v>
      </c>
      <c r="H87" s="147">
        <v>1.10135127566023E-2</v>
      </c>
      <c r="I87" s="147">
        <v>1.10137313567523E-2</v>
      </c>
      <c r="J87" s="147">
        <v>1.10139532195911E-2</v>
      </c>
      <c r="K87" s="32">
        <v>505</v>
      </c>
      <c r="L87" s="142" t="s">
        <v>96</v>
      </c>
      <c r="M87" s="35">
        <f t="shared" si="8"/>
        <v>1585236.2759261513</v>
      </c>
      <c r="N87" s="35">
        <f t="shared" si="9"/>
        <v>1704724.7086244987</v>
      </c>
      <c r="O87" s="35">
        <f t="shared" si="10"/>
        <v>1824171.4383576731</v>
      </c>
      <c r="P87" s="35">
        <f t="shared" si="11"/>
        <v>1942277.0286778407</v>
      </c>
      <c r="Q87" s="35">
        <f t="shared" si="12"/>
        <v>2061748.4825213158</v>
      </c>
      <c r="R87" s="35">
        <f t="shared" si="13"/>
        <v>2199409.3602798036</v>
      </c>
    </row>
    <row r="88" spans="2:18">
      <c r="B88" s="32">
        <v>498</v>
      </c>
      <c r="C88" s="142" t="s">
        <v>97</v>
      </c>
      <c r="D88" s="146">
        <v>5.8805080758977599E-4</v>
      </c>
      <c r="E88" s="147">
        <v>5.8785509811940201E-4</v>
      </c>
      <c r="F88" s="147">
        <v>5.8787890670954101E-4</v>
      </c>
      <c r="G88" s="147">
        <v>5.8789680594841399E-4</v>
      </c>
      <c r="H88" s="147">
        <v>5.8790993362645995E-4</v>
      </c>
      <c r="I88" s="147">
        <v>5.8792160267361298E-4</v>
      </c>
      <c r="J88" s="147">
        <v>5.8793344588564797E-4</v>
      </c>
      <c r="K88" s="32">
        <v>498</v>
      </c>
      <c r="L88" s="142" t="s">
        <v>97</v>
      </c>
      <c r="M88" s="35">
        <f t="shared" si="8"/>
        <v>84621.153519189815</v>
      </c>
      <c r="N88" s="35">
        <f t="shared" si="9"/>
        <v>90999.539606289982</v>
      </c>
      <c r="O88" s="35">
        <f t="shared" si="10"/>
        <v>97375.699556459615</v>
      </c>
      <c r="P88" s="35">
        <f t="shared" si="11"/>
        <v>103680.26843476064</v>
      </c>
      <c r="Q88" s="35">
        <f t="shared" si="12"/>
        <v>110057.74817729492</v>
      </c>
      <c r="R88" s="35">
        <f t="shared" si="13"/>
        <v>117406.19360924259</v>
      </c>
    </row>
    <row r="89" spans="2:18">
      <c r="B89" s="32">
        <v>1719</v>
      </c>
      <c r="C89" s="142" t="s">
        <v>98</v>
      </c>
      <c r="D89" s="146">
        <v>7.0566096910773101E-4</v>
      </c>
      <c r="E89" s="147">
        <v>7.0542611774328202E-4</v>
      </c>
      <c r="F89" s="147">
        <v>7.0545468805144904E-4</v>
      </c>
      <c r="G89" s="147">
        <v>7.0547616713809603E-4</v>
      </c>
      <c r="H89" s="147">
        <v>7.0549192035175199E-4</v>
      </c>
      <c r="I89" s="147">
        <v>7.0550592320833502E-4</v>
      </c>
      <c r="J89" s="147">
        <v>7.05520135062777E-4</v>
      </c>
      <c r="K89" s="32">
        <v>1719</v>
      </c>
      <c r="L89" s="142" t="s">
        <v>98</v>
      </c>
      <c r="M89" s="35">
        <f t="shared" si="8"/>
        <v>101545.38422302772</v>
      </c>
      <c r="N89" s="35">
        <f t="shared" si="9"/>
        <v>109199.44752754795</v>
      </c>
      <c r="O89" s="35">
        <f t="shared" si="10"/>
        <v>116850.83946775142</v>
      </c>
      <c r="P89" s="35">
        <f t="shared" si="11"/>
        <v>124416.32212171279</v>
      </c>
      <c r="Q89" s="35">
        <f t="shared" si="12"/>
        <v>132069.29781275382</v>
      </c>
      <c r="R89" s="35">
        <f t="shared" si="13"/>
        <v>140887.432331091</v>
      </c>
    </row>
    <row r="90" spans="2:18">
      <c r="B90" s="32">
        <v>303</v>
      </c>
      <c r="C90" s="142" t="s">
        <v>99</v>
      </c>
      <c r="D90" s="146">
        <v>1.2349066959385299E-3</v>
      </c>
      <c r="E90" s="147">
        <v>1.23449570605074E-3</v>
      </c>
      <c r="F90" s="147">
        <v>1.23454570409004E-3</v>
      </c>
      <c r="G90" s="147">
        <v>1.23458329249167E-3</v>
      </c>
      <c r="H90" s="147">
        <v>1.23461086061557E-3</v>
      </c>
      <c r="I90" s="147">
        <v>1.23463536561459E-3</v>
      </c>
      <c r="J90" s="147">
        <v>1.2346602363598599E-3</v>
      </c>
      <c r="K90" s="32">
        <v>303</v>
      </c>
      <c r="L90" s="142" t="s">
        <v>99</v>
      </c>
      <c r="M90" s="35">
        <f t="shared" si="8"/>
        <v>177704.42239029799</v>
      </c>
      <c r="N90" s="35">
        <f t="shared" si="9"/>
        <v>191099.03317320958</v>
      </c>
      <c r="O90" s="35">
        <f t="shared" si="10"/>
        <v>204488.96906856532</v>
      </c>
      <c r="P90" s="35">
        <f t="shared" si="11"/>
        <v>217728.56371299809</v>
      </c>
      <c r="Q90" s="35">
        <f t="shared" si="12"/>
        <v>231121.27117231986</v>
      </c>
      <c r="R90" s="35">
        <f t="shared" si="13"/>
        <v>246553.0065794093</v>
      </c>
    </row>
    <row r="91" spans="2:18">
      <c r="B91" s="32">
        <v>225</v>
      </c>
      <c r="C91" s="142" t="s">
        <v>100</v>
      </c>
      <c r="D91" s="146">
        <v>8.6247451779833699E-4</v>
      </c>
      <c r="E91" s="147">
        <v>8.6218747724178802E-4</v>
      </c>
      <c r="F91" s="147">
        <v>8.6222239650732605E-4</v>
      </c>
      <c r="G91" s="147">
        <v>8.6224864872433903E-4</v>
      </c>
      <c r="H91" s="147">
        <v>8.6226790265213999E-4</v>
      </c>
      <c r="I91" s="147">
        <v>8.6228501725463095E-4</v>
      </c>
      <c r="J91" s="147">
        <v>8.62302387298949E-4</v>
      </c>
      <c r="K91" s="32">
        <v>225</v>
      </c>
      <c r="L91" s="142" t="s">
        <v>100</v>
      </c>
      <c r="M91" s="35">
        <f t="shared" si="8"/>
        <v>124111.02516147816</v>
      </c>
      <c r="N91" s="35">
        <f t="shared" si="9"/>
        <v>133465.99142255852</v>
      </c>
      <c r="O91" s="35">
        <f t="shared" si="10"/>
        <v>142817.69268280719</v>
      </c>
      <c r="P91" s="35">
        <f t="shared" si="11"/>
        <v>152064.39370431541</v>
      </c>
      <c r="Q91" s="35">
        <f t="shared" si="12"/>
        <v>161418.03066003229</v>
      </c>
      <c r="R91" s="35">
        <f t="shared" si="13"/>
        <v>172195.75062688888</v>
      </c>
    </row>
    <row r="92" spans="2:18">
      <c r="B92" s="32">
        <v>226</v>
      </c>
      <c r="C92" s="142" t="s">
        <v>101</v>
      </c>
      <c r="D92" s="146">
        <v>1.3133134702838301E-3</v>
      </c>
      <c r="E92" s="147">
        <v>1.31287638579999E-3</v>
      </c>
      <c r="F92" s="147">
        <v>1.31292955831797E-3</v>
      </c>
      <c r="G92" s="147">
        <v>1.31296953328479E-3</v>
      </c>
      <c r="H92" s="147">
        <v>1.31299885176576E-3</v>
      </c>
      <c r="I92" s="147">
        <v>1.31302491263773E-3</v>
      </c>
      <c r="J92" s="147">
        <v>1.31305136247794E-3</v>
      </c>
      <c r="K92" s="32">
        <v>226</v>
      </c>
      <c r="L92" s="142" t="s">
        <v>101</v>
      </c>
      <c r="M92" s="35">
        <f t="shared" si="8"/>
        <v>188987.24285952278</v>
      </c>
      <c r="N92" s="35">
        <f t="shared" si="9"/>
        <v>203232.30512071351</v>
      </c>
      <c r="O92" s="35">
        <f t="shared" si="10"/>
        <v>217472.39567609294</v>
      </c>
      <c r="P92" s="35">
        <f t="shared" si="11"/>
        <v>231552.59950429871</v>
      </c>
      <c r="Q92" s="35">
        <f t="shared" si="12"/>
        <v>245795.63759595761</v>
      </c>
      <c r="R92" s="35">
        <f t="shared" si="13"/>
        <v>262207.16572730703</v>
      </c>
    </row>
    <row r="93" spans="2:18">
      <c r="B93" s="32">
        <v>1711</v>
      </c>
      <c r="C93" s="142" t="s">
        <v>102</v>
      </c>
      <c r="D93" s="146">
        <v>1.6465422612513699E-3</v>
      </c>
      <c r="E93" s="147">
        <v>1.6459942747343199E-3</v>
      </c>
      <c r="F93" s="147">
        <v>1.64606093878671E-3</v>
      </c>
      <c r="G93" s="147">
        <v>1.64611105665556E-3</v>
      </c>
      <c r="H93" s="147">
        <v>1.64614781415409E-3</v>
      </c>
      <c r="I93" s="147">
        <v>1.64618048748611E-3</v>
      </c>
      <c r="J93" s="147">
        <v>1.6462136484798101E-3</v>
      </c>
      <c r="K93" s="32">
        <v>1711</v>
      </c>
      <c r="L93" s="142" t="s">
        <v>102</v>
      </c>
      <c r="M93" s="35">
        <f t="shared" si="8"/>
        <v>236939.22985373065</v>
      </c>
      <c r="N93" s="35">
        <f t="shared" si="9"/>
        <v>254798.71089761119</v>
      </c>
      <c r="O93" s="35">
        <f t="shared" si="10"/>
        <v>272651.95875808707</v>
      </c>
      <c r="P93" s="35">
        <f t="shared" si="11"/>
        <v>290304.75161733018</v>
      </c>
      <c r="Q93" s="35">
        <f t="shared" si="12"/>
        <v>308161.6948964246</v>
      </c>
      <c r="R93" s="35">
        <f t="shared" si="13"/>
        <v>328737.3421058784</v>
      </c>
    </row>
    <row r="94" spans="2:18">
      <c r="B94" s="32">
        <v>385</v>
      </c>
      <c r="C94" s="142" t="s">
        <v>103</v>
      </c>
      <c r="D94" s="146">
        <v>9.8008467931629309E-4</v>
      </c>
      <c r="E94" s="147">
        <v>9.797584968656689E-4</v>
      </c>
      <c r="F94" s="147">
        <v>9.7979817784923495E-4</v>
      </c>
      <c r="G94" s="147">
        <v>9.7982800991402302E-4</v>
      </c>
      <c r="H94" s="147">
        <v>9.798498893774329E-4</v>
      </c>
      <c r="I94" s="147">
        <v>9.7986933778935396E-4</v>
      </c>
      <c r="J94" s="147">
        <v>9.7988907647607901E-4</v>
      </c>
      <c r="K94" s="32">
        <v>385</v>
      </c>
      <c r="L94" s="142" t="s">
        <v>103</v>
      </c>
      <c r="M94" s="35">
        <f t="shared" si="8"/>
        <v>141035.2558653162</v>
      </c>
      <c r="N94" s="35">
        <f t="shared" si="9"/>
        <v>151665.89934381662</v>
      </c>
      <c r="O94" s="35">
        <f t="shared" si="10"/>
        <v>162292.83259409934</v>
      </c>
      <c r="P94" s="35">
        <f t="shared" si="11"/>
        <v>172800.44739126769</v>
      </c>
      <c r="Q94" s="35">
        <f t="shared" si="12"/>
        <v>183429.58029549135</v>
      </c>
      <c r="R94" s="35">
        <f t="shared" si="13"/>
        <v>195676.98934873746</v>
      </c>
    </row>
    <row r="95" spans="2:18">
      <c r="B95" s="32">
        <v>228</v>
      </c>
      <c r="C95" s="142" t="s">
        <v>104</v>
      </c>
      <c r="D95" s="146">
        <v>7.0566096910773101E-3</v>
      </c>
      <c r="E95" s="147">
        <v>7.0542611774328202E-3</v>
      </c>
      <c r="F95" s="147">
        <v>7.0545468805144904E-3</v>
      </c>
      <c r="G95" s="147">
        <v>7.05476167138096E-3</v>
      </c>
      <c r="H95" s="147">
        <v>7.0549192035175203E-3</v>
      </c>
      <c r="I95" s="147">
        <v>7.0550592320833497E-3</v>
      </c>
      <c r="J95" s="147">
        <v>7.0552013506277704E-3</v>
      </c>
      <c r="K95" s="32">
        <v>228</v>
      </c>
      <c r="L95" s="142" t="s">
        <v>104</v>
      </c>
      <c r="M95" s="35">
        <f t="shared" si="8"/>
        <v>1015453.8422302771</v>
      </c>
      <c r="N95" s="35">
        <f t="shared" si="9"/>
        <v>1091994.4752754795</v>
      </c>
      <c r="O95" s="35">
        <f t="shared" si="10"/>
        <v>1168508.394677514</v>
      </c>
      <c r="P95" s="35">
        <f t="shared" si="11"/>
        <v>1244163.221217128</v>
      </c>
      <c r="Q95" s="35">
        <f t="shared" si="12"/>
        <v>1320692.978127538</v>
      </c>
      <c r="R95" s="35">
        <f t="shared" si="13"/>
        <v>1408874.3233109103</v>
      </c>
    </row>
    <row r="96" spans="2:18">
      <c r="B96" s="32">
        <v>317</v>
      </c>
      <c r="C96" s="142" t="s">
        <v>105</v>
      </c>
      <c r="D96" s="146">
        <v>1.5681354869060701E-4</v>
      </c>
      <c r="E96" s="147">
        <v>1.56761359498507E-4</v>
      </c>
      <c r="F96" s="147">
        <v>1.5676770845587801E-4</v>
      </c>
      <c r="G96" s="147">
        <v>1.5677248158624401E-4</v>
      </c>
      <c r="H96" s="147">
        <v>1.5677598230038901E-4</v>
      </c>
      <c r="I96" s="147">
        <v>1.5677909404629699E-4</v>
      </c>
      <c r="J96" s="147">
        <v>1.5678225223617301E-4</v>
      </c>
      <c r="K96" s="32">
        <v>317</v>
      </c>
      <c r="L96" s="142" t="s">
        <v>105</v>
      </c>
      <c r="M96" s="35">
        <f t="shared" si="8"/>
        <v>22565.64093845059</v>
      </c>
      <c r="N96" s="35">
        <f t="shared" si="9"/>
        <v>24266.543895010724</v>
      </c>
      <c r="O96" s="35">
        <f t="shared" si="10"/>
        <v>25966.853215055944</v>
      </c>
      <c r="P96" s="35">
        <f t="shared" si="11"/>
        <v>27648.071582602784</v>
      </c>
      <c r="Q96" s="35">
        <f t="shared" si="12"/>
        <v>29348.732847278683</v>
      </c>
      <c r="R96" s="35">
        <f t="shared" si="13"/>
        <v>31308.318295798068</v>
      </c>
    </row>
    <row r="97" spans="2:18">
      <c r="B97" s="32">
        <v>1979</v>
      </c>
      <c r="C97" s="142" t="s">
        <v>106</v>
      </c>
      <c r="D97" s="146">
        <v>4.1947624274737303E-3</v>
      </c>
      <c r="E97" s="147">
        <v>4.1933663665850596E-3</v>
      </c>
      <c r="F97" s="147">
        <v>4.1935362011947201E-3</v>
      </c>
      <c r="G97" s="147">
        <v>4.1936638824320097E-3</v>
      </c>
      <c r="H97" s="147">
        <v>4.1937575265354101E-3</v>
      </c>
      <c r="I97" s="147">
        <v>4.19384076573843E-3</v>
      </c>
      <c r="J97" s="147">
        <v>4.1939252473176102E-3</v>
      </c>
      <c r="K97" s="32">
        <v>1979</v>
      </c>
      <c r="L97" s="142" t="s">
        <v>106</v>
      </c>
      <c r="M97" s="35">
        <f t="shared" si="8"/>
        <v>603630.89510355284</v>
      </c>
      <c r="N97" s="35">
        <f t="shared" si="9"/>
        <v>649130.04919153429</v>
      </c>
      <c r="O97" s="35">
        <f t="shared" si="10"/>
        <v>694613.32350274362</v>
      </c>
      <c r="P97" s="35">
        <f t="shared" si="11"/>
        <v>739585.9148346252</v>
      </c>
      <c r="Q97" s="35">
        <f t="shared" si="12"/>
        <v>785078.60366470215</v>
      </c>
      <c r="R97" s="35">
        <f t="shared" si="13"/>
        <v>837497.51441259484</v>
      </c>
    </row>
    <row r="98" spans="2:18">
      <c r="B98" s="32">
        <v>770</v>
      </c>
      <c r="C98" s="142" t="s">
        <v>107</v>
      </c>
      <c r="D98" s="146">
        <v>1.0192880664889399E-3</v>
      </c>
      <c r="E98" s="147">
        <v>1.0189488367402899E-3</v>
      </c>
      <c r="F98" s="147">
        <v>1.0189901049632E-3</v>
      </c>
      <c r="G98" s="147">
        <v>1.01902113031058E-3</v>
      </c>
      <c r="H98" s="147">
        <v>1.01904388495253E-3</v>
      </c>
      <c r="I98" s="147">
        <v>1.01906411130092E-3</v>
      </c>
      <c r="J98" s="147">
        <v>1.0190846395351199E-3</v>
      </c>
      <c r="K98" s="32">
        <v>770</v>
      </c>
      <c r="L98" s="142" t="s">
        <v>107</v>
      </c>
      <c r="M98" s="35">
        <f t="shared" si="8"/>
        <v>146676.66609992803</v>
      </c>
      <c r="N98" s="35">
        <f t="shared" si="9"/>
        <v>157732.53531756863</v>
      </c>
      <c r="O98" s="35">
        <f t="shared" si="10"/>
        <v>168784.54589786264</v>
      </c>
      <c r="P98" s="35">
        <f t="shared" si="11"/>
        <v>179712.46528691836</v>
      </c>
      <c r="Q98" s="35">
        <f t="shared" si="12"/>
        <v>190766.76350730949</v>
      </c>
      <c r="R98" s="35">
        <f t="shared" si="13"/>
        <v>203504.06892268654</v>
      </c>
    </row>
    <row r="99" spans="2:18">
      <c r="B99" s="32">
        <v>1903</v>
      </c>
      <c r="C99" s="142" t="s">
        <v>108</v>
      </c>
      <c r="D99" s="146">
        <v>1.58773718049239E-3</v>
      </c>
      <c r="E99" s="147">
        <v>1.5872087649223801E-3</v>
      </c>
      <c r="F99" s="147">
        <v>1.58727304811576E-3</v>
      </c>
      <c r="G99" s="147">
        <v>1.58732137606071E-3</v>
      </c>
      <c r="H99" s="147">
        <v>1.5873568207914401E-3</v>
      </c>
      <c r="I99" s="147">
        <v>1.58738832721875E-3</v>
      </c>
      <c r="J99" s="147">
        <v>1.5874203038912401E-3</v>
      </c>
      <c r="K99" s="32">
        <v>1903</v>
      </c>
      <c r="L99" s="142" t="s">
        <v>108</v>
      </c>
      <c r="M99" s="35">
        <f t="shared" si="8"/>
        <v>228477.11450181174</v>
      </c>
      <c r="N99" s="35">
        <f t="shared" si="9"/>
        <v>245698.75693698283</v>
      </c>
      <c r="O99" s="35">
        <f t="shared" si="10"/>
        <v>262914.38880243967</v>
      </c>
      <c r="P99" s="35">
        <f t="shared" si="11"/>
        <v>279936.72477385344</v>
      </c>
      <c r="Q99" s="35">
        <f t="shared" si="12"/>
        <v>297155.92007869534</v>
      </c>
      <c r="R99" s="35">
        <f t="shared" si="13"/>
        <v>316996.72274495312</v>
      </c>
    </row>
    <row r="100" spans="2:18">
      <c r="B100" s="32">
        <v>772</v>
      </c>
      <c r="C100" s="142" t="s">
        <v>109</v>
      </c>
      <c r="D100" s="146">
        <v>1.7955151325074501E-2</v>
      </c>
      <c r="E100" s="147">
        <v>1.79491756625791E-2</v>
      </c>
      <c r="F100" s="147">
        <v>1.7949902618198E-2</v>
      </c>
      <c r="G100" s="147">
        <v>1.79504491416249E-2</v>
      </c>
      <c r="H100" s="147">
        <v>1.7950849973394599E-2</v>
      </c>
      <c r="I100" s="147">
        <v>1.7951206268301E-2</v>
      </c>
      <c r="J100" s="147">
        <v>1.79515678810418E-2</v>
      </c>
      <c r="K100" s="32">
        <v>772</v>
      </c>
      <c r="L100" s="142" t="s">
        <v>109</v>
      </c>
      <c r="M100" s="35">
        <f t="shared" si="8"/>
        <v>2583765.8874525996</v>
      </c>
      <c r="N100" s="35">
        <f t="shared" si="9"/>
        <v>2778519.2759787231</v>
      </c>
      <c r="O100" s="35">
        <f t="shared" si="10"/>
        <v>2973204.6931238994</v>
      </c>
      <c r="P100" s="35">
        <f t="shared" si="11"/>
        <v>3165704.1962080291</v>
      </c>
      <c r="Q100" s="35">
        <f t="shared" si="12"/>
        <v>3360429.9110134086</v>
      </c>
      <c r="R100" s="35">
        <f t="shared" si="13"/>
        <v>3584802.4448688766</v>
      </c>
    </row>
    <row r="101" spans="2:18">
      <c r="B101" s="32">
        <v>230</v>
      </c>
      <c r="C101" s="142" t="s">
        <v>110</v>
      </c>
      <c r="D101" s="146">
        <v>1.60733887407872E-3</v>
      </c>
      <c r="E101" s="147">
        <v>1.6068039348597E-3</v>
      </c>
      <c r="F101" s="147">
        <v>1.60686901167274E-3</v>
      </c>
      <c r="G101" s="147">
        <v>1.606917936259E-3</v>
      </c>
      <c r="H101" s="147">
        <v>1.6069538185789899E-3</v>
      </c>
      <c r="I101" s="147">
        <v>1.6069857139745401E-3</v>
      </c>
      <c r="J101" s="147">
        <v>1.6070180854207701E-3</v>
      </c>
      <c r="K101" s="32">
        <v>230</v>
      </c>
      <c r="L101" s="142" t="s">
        <v>110</v>
      </c>
      <c r="M101" s="35">
        <f t="shared" si="8"/>
        <v>231297.81961911899</v>
      </c>
      <c r="N101" s="35">
        <f t="shared" si="9"/>
        <v>248732.07492385842</v>
      </c>
      <c r="O101" s="35">
        <f t="shared" si="10"/>
        <v>266160.24545432325</v>
      </c>
      <c r="P101" s="35">
        <f t="shared" si="11"/>
        <v>283392.73372167902</v>
      </c>
      <c r="Q101" s="35">
        <f t="shared" si="12"/>
        <v>300824.51168460574</v>
      </c>
      <c r="R101" s="35">
        <f t="shared" si="13"/>
        <v>320910.26253192953</v>
      </c>
    </row>
    <row r="102" spans="2:18">
      <c r="B102" s="32">
        <v>114</v>
      </c>
      <c r="C102" s="142" t="s">
        <v>111</v>
      </c>
      <c r="D102" s="146">
        <v>7.5074486435628002E-3</v>
      </c>
      <c r="E102" s="147">
        <v>7.5049500859910197E-3</v>
      </c>
      <c r="F102" s="147">
        <v>7.5052540423251298E-3</v>
      </c>
      <c r="G102" s="147">
        <v>7.50548255594141E-3</v>
      </c>
      <c r="H102" s="147">
        <v>7.50565015263113E-3</v>
      </c>
      <c r="I102" s="147">
        <v>7.5057991274664502E-3</v>
      </c>
      <c r="J102" s="147">
        <v>7.50595032580676E-3</v>
      </c>
      <c r="K102" s="32">
        <v>114</v>
      </c>
      <c r="L102" s="142" t="s">
        <v>111</v>
      </c>
      <c r="M102" s="35">
        <f t="shared" si="8"/>
        <v>1080330.0599283215</v>
      </c>
      <c r="N102" s="35">
        <f t="shared" si="9"/>
        <v>1161760.7889736339</v>
      </c>
      <c r="O102" s="35">
        <f t="shared" si="10"/>
        <v>1243163.0976707996</v>
      </c>
      <c r="P102" s="35">
        <f t="shared" si="11"/>
        <v>1323651.4270171095</v>
      </c>
      <c r="Q102" s="35">
        <f t="shared" si="12"/>
        <v>1405070.5850634635</v>
      </c>
      <c r="R102" s="35">
        <f t="shared" si="13"/>
        <v>1498885.7384113278</v>
      </c>
    </row>
    <row r="103" spans="2:18">
      <c r="B103" s="32">
        <v>388</v>
      </c>
      <c r="C103" s="142" t="s">
        <v>112</v>
      </c>
      <c r="D103" s="146">
        <v>1.2153050023522001E-3</v>
      </c>
      <c r="E103" s="147">
        <v>1.21490053611343E-3</v>
      </c>
      <c r="F103" s="147">
        <v>1.2149497405330499E-3</v>
      </c>
      <c r="G103" s="147">
        <v>1.2149867322933799E-3</v>
      </c>
      <c r="H103" s="147">
        <v>1.21501386282801E-3</v>
      </c>
      <c r="I103" s="147">
        <v>1.2150379788588E-3</v>
      </c>
      <c r="J103" s="147">
        <v>1.2150624548303401E-3</v>
      </c>
      <c r="K103" s="32">
        <v>388</v>
      </c>
      <c r="L103" s="142" t="s">
        <v>112</v>
      </c>
      <c r="M103" s="35">
        <f t="shared" si="8"/>
        <v>174883.71727299216</v>
      </c>
      <c r="N103" s="35">
        <f t="shared" si="9"/>
        <v>188065.71518633238</v>
      </c>
      <c r="O103" s="35">
        <f t="shared" si="10"/>
        <v>201243.11241668172</v>
      </c>
      <c r="P103" s="35">
        <f t="shared" si="11"/>
        <v>214272.55476517073</v>
      </c>
      <c r="Q103" s="35">
        <f t="shared" si="12"/>
        <v>227452.67956640947</v>
      </c>
      <c r="R103" s="35">
        <f t="shared" si="13"/>
        <v>242639.46679243489</v>
      </c>
    </row>
    <row r="104" spans="2:18">
      <c r="B104" s="32">
        <v>153</v>
      </c>
      <c r="C104" s="142" t="s">
        <v>113</v>
      </c>
      <c r="D104" s="146">
        <v>1.15846009095186E-2</v>
      </c>
      <c r="E104" s="147">
        <v>1.15807454329522E-2</v>
      </c>
      <c r="F104" s="147">
        <v>1.1581214462178E-2</v>
      </c>
      <c r="G104" s="147">
        <v>1.15815670771838E-2</v>
      </c>
      <c r="H104" s="147">
        <v>1.1581825692441299E-2</v>
      </c>
      <c r="I104" s="147">
        <v>1.15820555726702E-2</v>
      </c>
      <c r="J104" s="147">
        <v>1.15822888839473E-2</v>
      </c>
      <c r="K104" s="32">
        <v>153</v>
      </c>
      <c r="L104" s="142" t="s">
        <v>113</v>
      </c>
      <c r="M104" s="35">
        <f t="shared" si="8"/>
        <v>1667036.7243280364</v>
      </c>
      <c r="N104" s="35">
        <f t="shared" si="9"/>
        <v>1792690.9302439191</v>
      </c>
      <c r="O104" s="35">
        <f t="shared" si="10"/>
        <v>1918301.2812622618</v>
      </c>
      <c r="P104" s="35">
        <f t="shared" si="11"/>
        <v>2042501.2881647917</v>
      </c>
      <c r="Q104" s="35">
        <f t="shared" si="12"/>
        <v>2168137.639092715</v>
      </c>
      <c r="R104" s="35">
        <f t="shared" si="13"/>
        <v>2312902.014102086</v>
      </c>
    </row>
    <row r="105" spans="2:18">
      <c r="B105" s="32">
        <v>232</v>
      </c>
      <c r="C105" s="142" t="s">
        <v>114</v>
      </c>
      <c r="D105" s="146">
        <v>1.5485337933197399E-3</v>
      </c>
      <c r="E105" s="147">
        <v>1.54801842504775E-3</v>
      </c>
      <c r="F105" s="147">
        <v>1.5480811210017899E-3</v>
      </c>
      <c r="G105" s="147">
        <v>1.54812825566415E-3</v>
      </c>
      <c r="H105" s="147">
        <v>1.54816282521634E-3</v>
      </c>
      <c r="I105" s="147">
        <v>1.5481935537071799E-3</v>
      </c>
      <c r="J105" s="147">
        <v>1.5482247408322E-3</v>
      </c>
      <c r="K105" s="32">
        <v>232</v>
      </c>
      <c r="L105" s="142" t="s">
        <v>114</v>
      </c>
      <c r="M105" s="35">
        <f t="shared" si="8"/>
        <v>222835.7042671986</v>
      </c>
      <c r="N105" s="35">
        <f t="shared" si="9"/>
        <v>239632.12096323006</v>
      </c>
      <c r="O105" s="35">
        <f t="shared" si="10"/>
        <v>256422.67549867585</v>
      </c>
      <c r="P105" s="35">
        <f t="shared" si="11"/>
        <v>273024.70687820221</v>
      </c>
      <c r="Q105" s="35">
        <f t="shared" si="12"/>
        <v>289818.73686687648</v>
      </c>
      <c r="R105" s="35">
        <f t="shared" si="13"/>
        <v>309169.64317100425</v>
      </c>
    </row>
    <row r="106" spans="2:18">
      <c r="B106" s="32">
        <v>233</v>
      </c>
      <c r="C106" s="142" t="s">
        <v>115</v>
      </c>
      <c r="D106" s="146">
        <v>1.68574564842402E-3</v>
      </c>
      <c r="E106" s="147">
        <v>1.68518461460895E-3</v>
      </c>
      <c r="F106" s="147">
        <v>1.6852528659006801E-3</v>
      </c>
      <c r="G106" s="147">
        <v>1.68530417705212E-3</v>
      </c>
      <c r="H106" s="147">
        <v>1.6853418097291799E-3</v>
      </c>
      <c r="I106" s="147">
        <v>1.6853752609976901E-3</v>
      </c>
      <c r="J106" s="147">
        <v>1.6854092115388499E-3</v>
      </c>
      <c r="K106" s="32">
        <v>233</v>
      </c>
      <c r="L106" s="142" t="s">
        <v>115</v>
      </c>
      <c r="M106" s="35">
        <f t="shared" si="8"/>
        <v>242580.64008834379</v>
      </c>
      <c r="N106" s="35">
        <f t="shared" si="9"/>
        <v>260865.34687136396</v>
      </c>
      <c r="O106" s="35">
        <f t="shared" si="10"/>
        <v>279143.6720618509</v>
      </c>
      <c r="P106" s="35">
        <f t="shared" si="11"/>
        <v>297216.7695129796</v>
      </c>
      <c r="Q106" s="35">
        <f t="shared" si="12"/>
        <v>315498.87810824538</v>
      </c>
      <c r="R106" s="35">
        <f t="shared" si="13"/>
        <v>336564.42167982727</v>
      </c>
    </row>
    <row r="107" spans="2:18">
      <c r="B107" s="32">
        <v>777</v>
      </c>
      <c r="C107" s="142" t="s">
        <v>116</v>
      </c>
      <c r="D107" s="146">
        <v>2.0777795201505399E-3</v>
      </c>
      <c r="E107" s="147">
        <v>2.0770880133552201E-3</v>
      </c>
      <c r="F107" s="147">
        <v>2.0771721370403799E-3</v>
      </c>
      <c r="G107" s="147">
        <v>2.0772353810177301E-3</v>
      </c>
      <c r="H107" s="147">
        <v>2.07728176548016E-3</v>
      </c>
      <c r="I107" s="147">
        <v>2.07732299611343E-3</v>
      </c>
      <c r="J107" s="147">
        <v>2.0773648421292899E-3</v>
      </c>
      <c r="K107" s="32">
        <v>777</v>
      </c>
      <c r="L107" s="142" t="s">
        <v>116</v>
      </c>
      <c r="M107" s="35">
        <f t="shared" si="8"/>
        <v>298994.74243447062</v>
      </c>
      <c r="N107" s="35">
        <f t="shared" si="9"/>
        <v>321531.70660889155</v>
      </c>
      <c r="O107" s="35">
        <f t="shared" si="10"/>
        <v>344060.8050994908</v>
      </c>
      <c r="P107" s="35">
        <f t="shared" si="11"/>
        <v>366336.94846948789</v>
      </c>
      <c r="Q107" s="35">
        <f t="shared" si="12"/>
        <v>388870.71022644162</v>
      </c>
      <c r="R107" s="35">
        <f t="shared" si="13"/>
        <v>414835.21741932392</v>
      </c>
    </row>
    <row r="108" spans="2:18">
      <c r="B108" s="32">
        <v>779</v>
      </c>
      <c r="C108" s="142" t="s">
        <v>117</v>
      </c>
      <c r="D108" s="146">
        <v>1.47012701897444E-3</v>
      </c>
      <c r="E108" s="147">
        <v>1.4696377452985E-3</v>
      </c>
      <c r="F108" s="147">
        <v>1.46969726677385E-3</v>
      </c>
      <c r="G108" s="147">
        <v>1.46974201487103E-3</v>
      </c>
      <c r="H108" s="147">
        <v>1.46977483406615E-3</v>
      </c>
      <c r="I108" s="147">
        <v>1.46980400668403E-3</v>
      </c>
      <c r="J108" s="147">
        <v>1.4698336147141199E-3</v>
      </c>
      <c r="K108" s="32">
        <v>779</v>
      </c>
      <c r="L108" s="142" t="s">
        <v>117</v>
      </c>
      <c r="M108" s="35">
        <f t="shared" si="8"/>
        <v>211552.8837979738</v>
      </c>
      <c r="N108" s="35">
        <f t="shared" si="9"/>
        <v>227498.84901572455</v>
      </c>
      <c r="O108" s="35">
        <f t="shared" si="10"/>
        <v>243439.24889114822</v>
      </c>
      <c r="P108" s="35">
        <f t="shared" si="11"/>
        <v>259200.67108690162</v>
      </c>
      <c r="Q108" s="35">
        <f t="shared" si="12"/>
        <v>275144.37044323684</v>
      </c>
      <c r="R108" s="35">
        <f t="shared" si="13"/>
        <v>293515.48402310652</v>
      </c>
    </row>
    <row r="109" spans="2:18">
      <c r="B109" s="32">
        <v>1771</v>
      </c>
      <c r="C109" s="142" t="s">
        <v>118</v>
      </c>
      <c r="D109" s="146">
        <v>2.4894150854633799E-3</v>
      </c>
      <c r="E109" s="147">
        <v>2.4885865820387901E-3</v>
      </c>
      <c r="F109" s="147">
        <v>2.4886873717370498E-3</v>
      </c>
      <c r="G109" s="147">
        <v>2.48876314518161E-3</v>
      </c>
      <c r="H109" s="147">
        <v>2.4888187190186799E-3</v>
      </c>
      <c r="I109" s="147">
        <v>2.4888681179849599E-3</v>
      </c>
      <c r="J109" s="147">
        <v>2.4889182542492398E-3</v>
      </c>
      <c r="K109" s="32">
        <v>1771</v>
      </c>
      <c r="L109" s="142" t="s">
        <v>118</v>
      </c>
      <c r="M109" s="35">
        <f t="shared" si="8"/>
        <v>358229.54989790183</v>
      </c>
      <c r="N109" s="35">
        <f t="shared" si="9"/>
        <v>385231.38433329313</v>
      </c>
      <c r="O109" s="35">
        <f t="shared" si="10"/>
        <v>412223.79478901083</v>
      </c>
      <c r="P109" s="35">
        <f t="shared" si="11"/>
        <v>438913.13637381996</v>
      </c>
      <c r="Q109" s="35">
        <f t="shared" si="12"/>
        <v>465911.13395054819</v>
      </c>
      <c r="R109" s="35">
        <f t="shared" si="13"/>
        <v>497019.55294579302</v>
      </c>
    </row>
    <row r="110" spans="2:18">
      <c r="B110" s="32">
        <v>1652</v>
      </c>
      <c r="C110" s="142" t="s">
        <v>119</v>
      </c>
      <c r="D110" s="146">
        <v>2.0777795201505399E-3</v>
      </c>
      <c r="E110" s="147">
        <v>2.0770880133552201E-3</v>
      </c>
      <c r="F110" s="147">
        <v>2.0771721370403799E-3</v>
      </c>
      <c r="G110" s="147">
        <v>2.0772353810177301E-3</v>
      </c>
      <c r="H110" s="147">
        <v>2.07728176548016E-3</v>
      </c>
      <c r="I110" s="147">
        <v>2.07732299611343E-3</v>
      </c>
      <c r="J110" s="147">
        <v>2.0773648421292899E-3</v>
      </c>
      <c r="K110" s="32">
        <v>1652</v>
      </c>
      <c r="L110" s="142" t="s">
        <v>119</v>
      </c>
      <c r="M110" s="35">
        <f t="shared" si="8"/>
        <v>298994.74243447062</v>
      </c>
      <c r="N110" s="35">
        <f t="shared" si="9"/>
        <v>321531.70660889155</v>
      </c>
      <c r="O110" s="35">
        <f t="shared" si="10"/>
        <v>344060.8050994908</v>
      </c>
      <c r="P110" s="35">
        <f t="shared" si="11"/>
        <v>366336.94846948789</v>
      </c>
      <c r="Q110" s="35">
        <f t="shared" si="12"/>
        <v>388870.71022644162</v>
      </c>
      <c r="R110" s="35">
        <f t="shared" si="13"/>
        <v>414835.21741932392</v>
      </c>
    </row>
    <row r="111" spans="2:18">
      <c r="B111" s="32">
        <v>907</v>
      </c>
      <c r="C111" s="142" t="s">
        <v>120</v>
      </c>
      <c r="D111" s="146">
        <v>1.5485337933197399E-3</v>
      </c>
      <c r="E111" s="147">
        <v>1.54801842504775E-3</v>
      </c>
      <c r="F111" s="147">
        <v>1.5480811210017899E-3</v>
      </c>
      <c r="G111" s="147">
        <v>1.54812825566415E-3</v>
      </c>
      <c r="H111" s="147">
        <v>1.54816282521634E-3</v>
      </c>
      <c r="I111" s="147">
        <v>1.5481935537071799E-3</v>
      </c>
      <c r="J111" s="147">
        <v>1.5482247408322E-3</v>
      </c>
      <c r="K111" s="32">
        <v>907</v>
      </c>
      <c r="L111" s="142" t="s">
        <v>120</v>
      </c>
      <c r="M111" s="35">
        <f t="shared" si="8"/>
        <v>222835.7042671986</v>
      </c>
      <c r="N111" s="35">
        <f t="shared" si="9"/>
        <v>239632.12096323006</v>
      </c>
      <c r="O111" s="35">
        <f t="shared" si="10"/>
        <v>256422.67549867585</v>
      </c>
      <c r="P111" s="35">
        <f t="shared" si="11"/>
        <v>273024.70687820221</v>
      </c>
      <c r="Q111" s="35">
        <f t="shared" si="12"/>
        <v>289818.73686687648</v>
      </c>
      <c r="R111" s="35">
        <f t="shared" si="13"/>
        <v>309169.64317100425</v>
      </c>
    </row>
    <row r="112" spans="2:18">
      <c r="B112" s="32">
        <v>784</v>
      </c>
      <c r="C112" s="142" t="s">
        <v>121</v>
      </c>
      <c r="D112" s="146">
        <v>8.6247451779833796E-4</v>
      </c>
      <c r="E112" s="147">
        <v>8.6218747724178899E-4</v>
      </c>
      <c r="F112" s="147">
        <v>8.6222239650732703E-4</v>
      </c>
      <c r="G112" s="147">
        <v>8.6224864872434001E-4</v>
      </c>
      <c r="H112" s="147">
        <v>8.6226790265214097E-4</v>
      </c>
      <c r="I112" s="147">
        <v>8.6228501725463204E-4</v>
      </c>
      <c r="J112" s="147">
        <v>8.6230238729894998E-4</v>
      </c>
      <c r="K112" s="32">
        <v>784</v>
      </c>
      <c r="L112" s="142" t="s">
        <v>121</v>
      </c>
      <c r="M112" s="35">
        <f t="shared" si="8"/>
        <v>124111.0251614783</v>
      </c>
      <c r="N112" s="35">
        <f t="shared" si="9"/>
        <v>133465.99142255867</v>
      </c>
      <c r="O112" s="35">
        <f t="shared" si="10"/>
        <v>142817.69268280736</v>
      </c>
      <c r="P112" s="35">
        <f t="shared" si="11"/>
        <v>152064.39370431556</v>
      </c>
      <c r="Q112" s="35">
        <f t="shared" si="12"/>
        <v>161418.0306600325</v>
      </c>
      <c r="R112" s="35">
        <f t="shared" si="13"/>
        <v>172195.75062688906</v>
      </c>
    </row>
    <row r="113" spans="2:18">
      <c r="B113" s="32">
        <v>1924</v>
      </c>
      <c r="C113" s="142" t="s">
        <v>122</v>
      </c>
      <c r="D113" s="146">
        <v>1.8425591971146301E-3</v>
      </c>
      <c r="E113" s="147">
        <v>1.8419459741074601E-3</v>
      </c>
      <c r="F113" s="147">
        <v>1.8420205743565599E-3</v>
      </c>
      <c r="G113" s="147">
        <v>1.84207665863836E-3</v>
      </c>
      <c r="H113" s="147">
        <v>1.8421177920295701E-3</v>
      </c>
      <c r="I113" s="147">
        <v>1.84215435504399E-3</v>
      </c>
      <c r="J113" s="147">
        <v>1.8421914637750301E-3</v>
      </c>
      <c r="K113" s="32">
        <v>1924</v>
      </c>
      <c r="L113" s="142" t="s">
        <v>122</v>
      </c>
      <c r="M113" s="35">
        <f t="shared" si="8"/>
        <v>265146.28102679481</v>
      </c>
      <c r="N113" s="35">
        <f t="shared" si="9"/>
        <v>285131.890766375</v>
      </c>
      <c r="O113" s="35">
        <f t="shared" si="10"/>
        <v>305110.52527690615</v>
      </c>
      <c r="P113" s="35">
        <f t="shared" si="11"/>
        <v>324864.84109558258</v>
      </c>
      <c r="Q113" s="35">
        <f t="shared" si="12"/>
        <v>344847.61095552461</v>
      </c>
      <c r="R113" s="35">
        <f t="shared" si="13"/>
        <v>367872.73997562676</v>
      </c>
    </row>
    <row r="114" spans="2:18">
      <c r="B114" s="32">
        <v>664</v>
      </c>
      <c r="C114" s="142" t="s">
        <v>123</v>
      </c>
      <c r="D114" s="146">
        <v>2.4698133918770598E-3</v>
      </c>
      <c r="E114" s="147">
        <v>2.4689914121014899E-3</v>
      </c>
      <c r="F114" s="147">
        <v>2.4690914081800701E-3</v>
      </c>
      <c r="G114" s="147">
        <v>2.46916658498334E-3</v>
      </c>
      <c r="H114" s="147">
        <v>2.4692217212311301E-3</v>
      </c>
      <c r="I114" s="147">
        <v>2.4692707312291701E-3</v>
      </c>
      <c r="J114" s="147">
        <v>2.4693204727197198E-3</v>
      </c>
      <c r="K114" s="32">
        <v>664</v>
      </c>
      <c r="L114" s="142" t="s">
        <v>123</v>
      </c>
      <c r="M114" s="35">
        <f t="shared" si="8"/>
        <v>355408.84478059743</v>
      </c>
      <c r="N114" s="35">
        <f t="shared" si="9"/>
        <v>382198.06634641759</v>
      </c>
      <c r="O114" s="35">
        <f t="shared" si="10"/>
        <v>408977.93813713064</v>
      </c>
      <c r="P114" s="35">
        <f t="shared" si="11"/>
        <v>435457.12742599443</v>
      </c>
      <c r="Q114" s="35">
        <f t="shared" si="12"/>
        <v>462242.54234463786</v>
      </c>
      <c r="R114" s="35">
        <f t="shared" si="13"/>
        <v>493106.01315881859</v>
      </c>
    </row>
    <row r="115" spans="2:18">
      <c r="B115" s="32">
        <v>785</v>
      </c>
      <c r="C115" s="142" t="s">
        <v>124</v>
      </c>
      <c r="D115" s="146">
        <v>1.17610161517955E-3</v>
      </c>
      <c r="E115" s="147">
        <v>1.1757101962387999E-3</v>
      </c>
      <c r="F115" s="147">
        <v>1.1757578134190801E-3</v>
      </c>
      <c r="G115" s="147">
        <v>1.1757936118968299E-3</v>
      </c>
      <c r="H115" s="147">
        <v>1.1758198672529199E-3</v>
      </c>
      <c r="I115" s="147">
        <v>1.1758432053472199E-3</v>
      </c>
      <c r="J115" s="147">
        <v>1.1758668917712901E-3</v>
      </c>
      <c r="K115" s="32">
        <v>785</v>
      </c>
      <c r="L115" s="142" t="s">
        <v>124</v>
      </c>
      <c r="M115" s="35">
        <f t="shared" si="8"/>
        <v>169242.30703837905</v>
      </c>
      <c r="N115" s="35">
        <f t="shared" si="9"/>
        <v>181999.07921257967</v>
      </c>
      <c r="O115" s="35">
        <f t="shared" si="10"/>
        <v>194751.39911291958</v>
      </c>
      <c r="P115" s="35">
        <f t="shared" si="11"/>
        <v>207360.53686952128</v>
      </c>
      <c r="Q115" s="35">
        <f t="shared" si="12"/>
        <v>220115.49635458871</v>
      </c>
      <c r="R115" s="35">
        <f t="shared" si="13"/>
        <v>234812.38721848401</v>
      </c>
    </row>
    <row r="116" spans="2:18">
      <c r="B116" s="32">
        <v>1942</v>
      </c>
      <c r="C116" s="142" t="s">
        <v>125</v>
      </c>
      <c r="D116" s="146">
        <v>1.0976948408342501E-3</v>
      </c>
      <c r="E116" s="147">
        <v>1.0973295164895501E-3</v>
      </c>
      <c r="F116" s="147">
        <v>1.0973739591911399E-3</v>
      </c>
      <c r="G116" s="147">
        <v>1.0974073711037099E-3</v>
      </c>
      <c r="H116" s="147">
        <v>1.0974318761027299E-3</v>
      </c>
      <c r="I116" s="147">
        <v>1.0974536583240799E-3</v>
      </c>
      <c r="J116" s="147">
        <v>1.09747576565321E-3</v>
      </c>
      <c r="K116" s="32">
        <v>1942</v>
      </c>
      <c r="L116" s="142" t="s">
        <v>125</v>
      </c>
      <c r="M116" s="35">
        <f t="shared" si="8"/>
        <v>157959.48656915428</v>
      </c>
      <c r="N116" s="35">
        <f t="shared" si="9"/>
        <v>169865.80726507414</v>
      </c>
      <c r="O116" s="35">
        <f t="shared" si="10"/>
        <v>181767.97250539192</v>
      </c>
      <c r="P116" s="35">
        <f t="shared" si="11"/>
        <v>193536.50107822072</v>
      </c>
      <c r="Q116" s="35">
        <f t="shared" si="12"/>
        <v>205441.12993095099</v>
      </c>
      <c r="R116" s="35">
        <f t="shared" si="13"/>
        <v>219158.22807058628</v>
      </c>
    </row>
    <row r="117" spans="2:18">
      <c r="B117" s="32">
        <v>512</v>
      </c>
      <c r="C117" s="142" t="s">
        <v>126</v>
      </c>
      <c r="D117" s="146">
        <v>3.3126862160890698E-3</v>
      </c>
      <c r="E117" s="147">
        <v>3.31158371940596E-3</v>
      </c>
      <c r="F117" s="147">
        <v>3.3117178411304102E-3</v>
      </c>
      <c r="G117" s="147">
        <v>3.3118186735094E-3</v>
      </c>
      <c r="H117" s="147">
        <v>3.3118926260957198E-3</v>
      </c>
      <c r="I117" s="147">
        <v>3.3119583617280202E-3</v>
      </c>
      <c r="J117" s="147">
        <v>3.3120250784891502E-3</v>
      </c>
      <c r="K117" s="32">
        <v>512</v>
      </c>
      <c r="L117" s="142" t="s">
        <v>126</v>
      </c>
      <c r="M117" s="35">
        <f t="shared" si="8"/>
        <v>476699.16482476861</v>
      </c>
      <c r="N117" s="35">
        <f t="shared" si="9"/>
        <v>512630.73978209955</v>
      </c>
      <c r="O117" s="35">
        <f t="shared" si="10"/>
        <v>548549.77416805597</v>
      </c>
      <c r="P117" s="35">
        <f t="shared" si="11"/>
        <v>584065.51218248415</v>
      </c>
      <c r="Q117" s="35">
        <f t="shared" si="12"/>
        <v>619991.98139876151</v>
      </c>
      <c r="R117" s="35">
        <f t="shared" si="13"/>
        <v>661388.22399873321</v>
      </c>
    </row>
    <row r="118" spans="2:18">
      <c r="B118" s="32">
        <v>513</v>
      </c>
      <c r="C118" s="142" t="s">
        <v>127</v>
      </c>
      <c r="D118" s="146">
        <v>7.7818723537713703E-3</v>
      </c>
      <c r="E118" s="147">
        <v>7.7792824651134098E-3</v>
      </c>
      <c r="F118" s="147">
        <v>7.77959753212293E-3</v>
      </c>
      <c r="G118" s="147">
        <v>7.7798343987173398E-3</v>
      </c>
      <c r="H118" s="147">
        <v>7.7800081216568198E-3</v>
      </c>
      <c r="I118" s="147">
        <v>7.78016254204748E-3</v>
      </c>
      <c r="J118" s="147">
        <v>7.7803192672200698E-3</v>
      </c>
      <c r="K118" s="32">
        <v>513</v>
      </c>
      <c r="L118" s="142" t="s">
        <v>127</v>
      </c>
      <c r="M118" s="35">
        <f t="shared" si="8"/>
        <v>1119819.9315706103</v>
      </c>
      <c r="N118" s="35">
        <f t="shared" si="9"/>
        <v>1204227.2407899047</v>
      </c>
      <c r="O118" s="35">
        <f t="shared" si="10"/>
        <v>1288605.0907971479</v>
      </c>
      <c r="P118" s="35">
        <f t="shared" si="11"/>
        <v>1372035.5522866659</v>
      </c>
      <c r="Q118" s="35">
        <f t="shared" si="12"/>
        <v>1456430.8675462031</v>
      </c>
      <c r="R118" s="35">
        <f t="shared" si="13"/>
        <v>1553675.295428976</v>
      </c>
    </row>
    <row r="119" spans="2:18">
      <c r="B119" s="32">
        <v>14</v>
      </c>
      <c r="C119" s="142" t="s">
        <v>128</v>
      </c>
      <c r="D119" s="146">
        <v>1.6034185353614599E-2</v>
      </c>
      <c r="E119" s="147">
        <v>1.6028849008722399E-2</v>
      </c>
      <c r="F119" s="147">
        <v>1.6029498189613502E-2</v>
      </c>
      <c r="G119" s="147">
        <v>1.6029986242193501E-2</v>
      </c>
      <c r="H119" s="147">
        <v>1.6030344190214901E-2</v>
      </c>
      <c r="I119" s="147">
        <v>1.6030662366233898E-2</v>
      </c>
      <c r="J119" s="147">
        <v>1.60309852911487E-2</v>
      </c>
      <c r="K119" s="32">
        <v>14</v>
      </c>
      <c r="L119" s="142" t="s">
        <v>128</v>
      </c>
      <c r="M119" s="35">
        <f t="shared" si="8"/>
        <v>2307336.7859565811</v>
      </c>
      <c r="N119" s="35">
        <f t="shared" si="9"/>
        <v>2481254.1132648429</v>
      </c>
      <c r="O119" s="35">
        <f t="shared" si="10"/>
        <v>2655110.7412394788</v>
      </c>
      <c r="P119" s="35">
        <f t="shared" si="11"/>
        <v>2827015.3193211569</v>
      </c>
      <c r="Q119" s="35">
        <f t="shared" si="12"/>
        <v>3000907.9336342514</v>
      </c>
      <c r="R119" s="35">
        <f t="shared" si="13"/>
        <v>3201275.5457453546</v>
      </c>
    </row>
    <row r="120" spans="2:18">
      <c r="B120" s="32">
        <v>1729</v>
      </c>
      <c r="C120" s="142" t="s">
        <v>129</v>
      </c>
      <c r="D120" s="146">
        <v>2.7442371020856198E-4</v>
      </c>
      <c r="E120" s="147">
        <v>2.7433237912238698E-4</v>
      </c>
      <c r="F120" s="147">
        <v>2.7434348979778601E-4</v>
      </c>
      <c r="G120" s="147">
        <v>2.7435184277592602E-4</v>
      </c>
      <c r="H120" s="147">
        <v>2.7435796902568102E-4</v>
      </c>
      <c r="I120" s="147">
        <v>2.74363414581019E-4</v>
      </c>
      <c r="J120" s="147">
        <v>2.7436894141330201E-4</v>
      </c>
      <c r="K120" s="32">
        <v>1729</v>
      </c>
      <c r="L120" s="142" t="s">
        <v>129</v>
      </c>
      <c r="M120" s="35">
        <f t="shared" si="8"/>
        <v>39489.87164228849</v>
      </c>
      <c r="N120" s="35">
        <f t="shared" si="9"/>
        <v>42466.451816268687</v>
      </c>
      <c r="O120" s="35">
        <f t="shared" si="10"/>
        <v>45441.993126347741</v>
      </c>
      <c r="P120" s="35">
        <f t="shared" si="11"/>
        <v>48384.125269554919</v>
      </c>
      <c r="Q120" s="35">
        <f t="shared" si="12"/>
        <v>51360.282482737566</v>
      </c>
      <c r="R120" s="35">
        <f t="shared" si="13"/>
        <v>54789.557017646475</v>
      </c>
    </row>
    <row r="121" spans="2:18">
      <c r="B121" s="32">
        <v>158</v>
      </c>
      <c r="C121" s="142" t="s">
        <v>130</v>
      </c>
      <c r="D121" s="146">
        <v>1.0584914536616E-3</v>
      </c>
      <c r="E121" s="147">
        <v>1.05813917661493E-3</v>
      </c>
      <c r="F121" s="147">
        <v>1.0581820320771801E-3</v>
      </c>
      <c r="G121" s="147">
        <v>1.0582142507071499E-3</v>
      </c>
      <c r="H121" s="147">
        <v>1.05823788052763E-3</v>
      </c>
      <c r="I121" s="147">
        <v>1.05825888481251E-3</v>
      </c>
      <c r="J121" s="147">
        <v>1.0582802025941699E-3</v>
      </c>
      <c r="K121" s="32">
        <v>158</v>
      </c>
      <c r="L121" s="142" t="s">
        <v>130</v>
      </c>
      <c r="M121" s="35">
        <f t="shared" si="8"/>
        <v>152318.07633454259</v>
      </c>
      <c r="N121" s="35">
        <f t="shared" si="9"/>
        <v>163799.17129132294</v>
      </c>
      <c r="O121" s="35">
        <f t="shared" si="10"/>
        <v>175276.2592016281</v>
      </c>
      <c r="P121" s="35">
        <f t="shared" si="11"/>
        <v>186624.48318256956</v>
      </c>
      <c r="Q121" s="35">
        <f t="shared" si="12"/>
        <v>198103.94671913213</v>
      </c>
      <c r="R121" s="35">
        <f t="shared" si="13"/>
        <v>211331.14849663741</v>
      </c>
    </row>
    <row r="122" spans="2:18">
      <c r="B122" s="32">
        <v>392</v>
      </c>
      <c r="C122" s="142" t="s">
        <v>131</v>
      </c>
      <c r="D122" s="146">
        <v>8.7423553395013301E-3</v>
      </c>
      <c r="E122" s="147">
        <v>8.7394457920417605E-3</v>
      </c>
      <c r="F122" s="147">
        <v>8.7397997464151705E-3</v>
      </c>
      <c r="G122" s="147">
        <v>8.7400658484330807E-3</v>
      </c>
      <c r="H122" s="147">
        <v>8.7402610132466998E-3</v>
      </c>
      <c r="I122" s="147">
        <v>8.7404344930810396E-3</v>
      </c>
      <c r="J122" s="147">
        <v>8.7406105621666199E-3</v>
      </c>
      <c r="K122" s="32">
        <v>392</v>
      </c>
      <c r="L122" s="142" t="s">
        <v>131</v>
      </c>
      <c r="M122" s="35">
        <f t="shared" si="8"/>
        <v>1258034.4823186197</v>
      </c>
      <c r="N122" s="35">
        <f t="shared" si="9"/>
        <v>1352859.8221468434</v>
      </c>
      <c r="O122" s="35">
        <f t="shared" si="10"/>
        <v>1447652.0667393652</v>
      </c>
      <c r="P122" s="35">
        <f t="shared" si="11"/>
        <v>1541379.9907301075</v>
      </c>
      <c r="Q122" s="35">
        <f t="shared" si="12"/>
        <v>1636191.8562357835</v>
      </c>
      <c r="R122" s="35">
        <f t="shared" si="13"/>
        <v>1745438.7449907374</v>
      </c>
    </row>
    <row r="123" spans="2:18">
      <c r="B123" s="32">
        <v>394</v>
      </c>
      <c r="C123" s="142" t="s">
        <v>132</v>
      </c>
      <c r="D123" s="146">
        <v>4.5671946056139202E-3</v>
      </c>
      <c r="E123" s="147">
        <v>4.5656745953940097E-3</v>
      </c>
      <c r="F123" s="147">
        <v>4.5658595087774301E-3</v>
      </c>
      <c r="G123" s="147">
        <v>4.5659985261993401E-3</v>
      </c>
      <c r="H123" s="147">
        <v>4.56610048449883E-3</v>
      </c>
      <c r="I123" s="147">
        <v>4.5661911140983903E-3</v>
      </c>
      <c r="J123" s="147">
        <v>4.5662830963785197E-3</v>
      </c>
      <c r="K123" s="32">
        <v>394</v>
      </c>
      <c r="L123" s="142" t="s">
        <v>132</v>
      </c>
      <c r="M123" s="35">
        <f t="shared" si="8"/>
        <v>657224.2923323724</v>
      </c>
      <c r="N123" s="35">
        <f t="shared" si="9"/>
        <v>706763.09094218479</v>
      </c>
      <c r="O123" s="35">
        <f t="shared" si="10"/>
        <v>756284.59988850169</v>
      </c>
      <c r="P123" s="35">
        <f t="shared" si="11"/>
        <v>805250.0848433061</v>
      </c>
      <c r="Q123" s="35">
        <f t="shared" si="12"/>
        <v>854781.84417698986</v>
      </c>
      <c r="R123" s="35">
        <f t="shared" si="13"/>
        <v>911854.77036511491</v>
      </c>
    </row>
    <row r="124" spans="2:18">
      <c r="B124" s="32">
        <v>1655</v>
      </c>
      <c r="C124" s="142" t="s">
        <v>133</v>
      </c>
      <c r="D124" s="146">
        <v>1.7641524227693299E-3</v>
      </c>
      <c r="E124" s="147">
        <v>1.76356529435821E-3</v>
      </c>
      <c r="F124" s="147">
        <v>1.76363672012862E-3</v>
      </c>
      <c r="G124" s="147">
        <v>1.76369041784524E-3</v>
      </c>
      <c r="H124" s="147">
        <v>1.7637298008793801E-3</v>
      </c>
      <c r="I124" s="147">
        <v>1.76376480802084E-3</v>
      </c>
      <c r="J124" s="147">
        <v>1.76380033765694E-3</v>
      </c>
      <c r="K124" s="32">
        <v>1655</v>
      </c>
      <c r="L124" s="142" t="s">
        <v>133</v>
      </c>
      <c r="M124" s="35">
        <f t="shared" si="8"/>
        <v>253863.46055757001</v>
      </c>
      <c r="N124" s="35">
        <f t="shared" si="9"/>
        <v>272998.61881886947</v>
      </c>
      <c r="O124" s="35">
        <f t="shared" si="10"/>
        <v>292127.09866937849</v>
      </c>
      <c r="P124" s="35">
        <f t="shared" si="11"/>
        <v>311040.805304282</v>
      </c>
      <c r="Q124" s="35">
        <f t="shared" si="12"/>
        <v>330173.24453188502</v>
      </c>
      <c r="R124" s="35">
        <f t="shared" si="13"/>
        <v>352218.58082772704</v>
      </c>
    </row>
    <row r="125" spans="2:18">
      <c r="B125" s="32">
        <v>160</v>
      </c>
      <c r="C125" s="142" t="s">
        <v>134</v>
      </c>
      <c r="D125" s="146">
        <v>3.4498980711933501E-3</v>
      </c>
      <c r="E125" s="147">
        <v>3.4487499089671499E-3</v>
      </c>
      <c r="F125" s="147">
        <v>3.4488895860292999E-3</v>
      </c>
      <c r="G125" s="147">
        <v>3.44899459489736E-3</v>
      </c>
      <c r="H125" s="147">
        <v>3.44907161060856E-3</v>
      </c>
      <c r="I125" s="147">
        <v>3.4491400690185299E-3</v>
      </c>
      <c r="J125" s="147">
        <v>3.4492095491957999E-3</v>
      </c>
      <c r="K125" s="32">
        <v>160</v>
      </c>
      <c r="L125" s="142" t="s">
        <v>134</v>
      </c>
      <c r="M125" s="35">
        <f t="shared" si="8"/>
        <v>496444.10064591235</v>
      </c>
      <c r="N125" s="35">
        <f t="shared" si="9"/>
        <v>533863.9656902334</v>
      </c>
      <c r="O125" s="35">
        <f t="shared" si="10"/>
        <v>571270.77073122945</v>
      </c>
      <c r="P125" s="35">
        <f t="shared" si="11"/>
        <v>608257.57481726166</v>
      </c>
      <c r="Q125" s="35">
        <f t="shared" si="12"/>
        <v>645672.12264013034</v>
      </c>
      <c r="R125" s="35">
        <f t="shared" si="13"/>
        <v>688783.00250755623</v>
      </c>
    </row>
    <row r="126" spans="2:18">
      <c r="B126" s="32">
        <v>243</v>
      </c>
      <c r="C126" s="142" t="s">
        <v>135</v>
      </c>
      <c r="D126" s="146">
        <v>2.6658303277403198E-3</v>
      </c>
      <c r="E126" s="147">
        <v>2.6649431114746198E-3</v>
      </c>
      <c r="F126" s="147">
        <v>2.6650510437499198E-3</v>
      </c>
      <c r="G126" s="147">
        <v>2.6651321869661398E-3</v>
      </c>
      <c r="H126" s="147">
        <v>2.6651916991066202E-3</v>
      </c>
      <c r="I126" s="147">
        <v>2.6652445987870501E-3</v>
      </c>
      <c r="J126" s="147">
        <v>2.66529828801494E-3</v>
      </c>
      <c r="K126" s="32">
        <v>243</v>
      </c>
      <c r="L126" s="142" t="s">
        <v>135</v>
      </c>
      <c r="M126" s="35">
        <f t="shared" si="8"/>
        <v>383615.89595366013</v>
      </c>
      <c r="N126" s="35">
        <f t="shared" si="9"/>
        <v>412531.24621518131</v>
      </c>
      <c r="O126" s="35">
        <f t="shared" si="10"/>
        <v>441436.50465594965</v>
      </c>
      <c r="P126" s="35">
        <f t="shared" si="11"/>
        <v>470017.21690424858</v>
      </c>
      <c r="Q126" s="35">
        <f t="shared" si="12"/>
        <v>498928.45840373787</v>
      </c>
      <c r="R126" s="35">
        <f t="shared" si="13"/>
        <v>532241.411028567</v>
      </c>
    </row>
    <row r="127" spans="2:18">
      <c r="B127" s="32">
        <v>523</v>
      </c>
      <c r="C127" s="142" t="s">
        <v>136</v>
      </c>
      <c r="D127" s="146">
        <v>8.2327113062568603E-4</v>
      </c>
      <c r="E127" s="147">
        <v>8.2299713736716203E-4</v>
      </c>
      <c r="F127" s="147">
        <v>8.2303046939335696E-4</v>
      </c>
      <c r="G127" s="147">
        <v>8.2305552832777904E-4</v>
      </c>
      <c r="H127" s="147">
        <v>8.2307390707704402E-4</v>
      </c>
      <c r="I127" s="147">
        <v>8.2309024374305803E-4</v>
      </c>
      <c r="J127" s="147">
        <v>8.2310682423990603E-4</v>
      </c>
      <c r="K127" s="32">
        <v>523</v>
      </c>
      <c r="L127" s="142" t="s">
        <v>136</v>
      </c>
      <c r="M127" s="35">
        <f t="shared" si="8"/>
        <v>118469.61492686563</v>
      </c>
      <c r="N127" s="35">
        <f t="shared" si="9"/>
        <v>127399.3554488059</v>
      </c>
      <c r="O127" s="35">
        <f t="shared" si="10"/>
        <v>136325.97937904336</v>
      </c>
      <c r="P127" s="35">
        <f t="shared" si="11"/>
        <v>145152.37580866492</v>
      </c>
      <c r="Q127" s="35">
        <f t="shared" si="12"/>
        <v>154080.84744821288</v>
      </c>
      <c r="R127" s="35">
        <f t="shared" si="13"/>
        <v>164368.6710529394</v>
      </c>
    </row>
    <row r="128" spans="2:18">
      <c r="B128" s="32">
        <v>72</v>
      </c>
      <c r="C128" s="142" t="s">
        <v>137</v>
      </c>
      <c r="D128" s="146">
        <v>8.4287282421201205E-4</v>
      </c>
      <c r="E128" s="147">
        <v>8.4259230730447502E-4</v>
      </c>
      <c r="F128" s="147">
        <v>8.4262643295034199E-4</v>
      </c>
      <c r="G128" s="147">
        <v>8.4265208852606001E-4</v>
      </c>
      <c r="H128" s="147">
        <v>8.4267090486459298E-4</v>
      </c>
      <c r="I128" s="147">
        <v>8.4268763049884503E-4</v>
      </c>
      <c r="J128" s="147">
        <v>8.42704605769428E-4</v>
      </c>
      <c r="K128" s="32">
        <v>72</v>
      </c>
      <c r="L128" s="142" t="s">
        <v>137</v>
      </c>
      <c r="M128" s="35">
        <f t="shared" si="8"/>
        <v>121290.32004417189</v>
      </c>
      <c r="N128" s="35">
        <f t="shared" si="9"/>
        <v>130432.67343568229</v>
      </c>
      <c r="O128" s="35">
        <f t="shared" si="10"/>
        <v>139571.83603092545</v>
      </c>
      <c r="P128" s="35">
        <f t="shared" si="11"/>
        <v>148608.38475649033</v>
      </c>
      <c r="Q128" s="35">
        <f t="shared" si="12"/>
        <v>157749.43905412269</v>
      </c>
      <c r="R128" s="35">
        <f t="shared" si="13"/>
        <v>168282.21083991425</v>
      </c>
    </row>
    <row r="129" spans="2:18">
      <c r="B129" s="32">
        <v>244</v>
      </c>
      <c r="C129" s="142" t="s">
        <v>138</v>
      </c>
      <c r="D129" s="146">
        <v>3.7243217814019098E-4</v>
      </c>
      <c r="E129" s="147">
        <v>3.72308228808954E-4</v>
      </c>
      <c r="F129" s="147">
        <v>3.7232330758270901E-4</v>
      </c>
      <c r="G129" s="147">
        <v>3.7233464376732801E-4</v>
      </c>
      <c r="H129" s="147">
        <v>3.7234295796342398E-4</v>
      </c>
      <c r="I129" s="147">
        <v>3.7235034835995403E-4</v>
      </c>
      <c r="J129" s="147">
        <v>3.7235784906090999E-4</v>
      </c>
      <c r="K129" s="32">
        <v>244</v>
      </c>
      <c r="L129" s="142" t="s">
        <v>138</v>
      </c>
      <c r="M129" s="35">
        <f t="shared" si="8"/>
        <v>53593.397228820126</v>
      </c>
      <c r="N129" s="35">
        <f t="shared" si="9"/>
        <v>57633.041750650278</v>
      </c>
      <c r="O129" s="35">
        <f t="shared" si="10"/>
        <v>61671.276385757614</v>
      </c>
      <c r="P129" s="35">
        <f t="shared" si="11"/>
        <v>65664.170008681627</v>
      </c>
      <c r="Q129" s="35">
        <f t="shared" si="12"/>
        <v>69703.240512286618</v>
      </c>
      <c r="R129" s="35">
        <f t="shared" si="13"/>
        <v>74357.255952520238</v>
      </c>
    </row>
    <row r="130" spans="2:18">
      <c r="B130" s="32">
        <v>396</v>
      </c>
      <c r="C130" s="142" t="s">
        <v>139</v>
      </c>
      <c r="D130" s="146">
        <v>2.0777795201505399E-3</v>
      </c>
      <c r="E130" s="147">
        <v>2.0770880133552201E-3</v>
      </c>
      <c r="F130" s="147">
        <v>2.0771721370403799E-3</v>
      </c>
      <c r="G130" s="147">
        <v>2.0772353810177301E-3</v>
      </c>
      <c r="H130" s="147">
        <v>2.07728176548016E-3</v>
      </c>
      <c r="I130" s="147">
        <v>2.07732299611343E-3</v>
      </c>
      <c r="J130" s="147">
        <v>2.0773648421292899E-3</v>
      </c>
      <c r="K130" s="32">
        <v>396</v>
      </c>
      <c r="L130" s="142" t="s">
        <v>139</v>
      </c>
      <c r="M130" s="35">
        <f t="shared" si="8"/>
        <v>298994.74243447062</v>
      </c>
      <c r="N130" s="35">
        <f t="shared" si="9"/>
        <v>321531.70660889155</v>
      </c>
      <c r="O130" s="35">
        <f t="shared" si="10"/>
        <v>344060.8050994908</v>
      </c>
      <c r="P130" s="35">
        <f t="shared" si="11"/>
        <v>366336.94846948789</v>
      </c>
      <c r="Q130" s="35">
        <f t="shared" si="12"/>
        <v>388870.71022644162</v>
      </c>
      <c r="R130" s="35">
        <f t="shared" si="13"/>
        <v>414835.21741932392</v>
      </c>
    </row>
    <row r="131" spans="2:18">
      <c r="B131" s="32">
        <v>397</v>
      </c>
      <c r="C131" s="142" t="s">
        <v>140</v>
      </c>
      <c r="D131" s="146">
        <v>8.2327113062568603E-4</v>
      </c>
      <c r="E131" s="147">
        <v>8.2299713736716203E-4</v>
      </c>
      <c r="F131" s="147">
        <v>8.2303046939335696E-4</v>
      </c>
      <c r="G131" s="147">
        <v>8.2305552832777904E-4</v>
      </c>
      <c r="H131" s="147">
        <v>8.2307390707704402E-4</v>
      </c>
      <c r="I131" s="147">
        <v>8.2309024374305803E-4</v>
      </c>
      <c r="J131" s="147">
        <v>8.2310682423990603E-4</v>
      </c>
      <c r="K131" s="32">
        <v>397</v>
      </c>
      <c r="L131" s="142" t="s">
        <v>140</v>
      </c>
      <c r="M131" s="35">
        <f t="shared" si="8"/>
        <v>118469.61492686563</v>
      </c>
      <c r="N131" s="35">
        <f t="shared" si="9"/>
        <v>127399.3554488059</v>
      </c>
      <c r="O131" s="35">
        <f t="shared" si="10"/>
        <v>136325.97937904336</v>
      </c>
      <c r="P131" s="35">
        <f t="shared" si="11"/>
        <v>145152.37580866492</v>
      </c>
      <c r="Q131" s="35">
        <f t="shared" si="12"/>
        <v>154080.84744821288</v>
      </c>
      <c r="R131" s="35">
        <f t="shared" si="13"/>
        <v>164368.6710529394</v>
      </c>
    </row>
    <row r="132" spans="2:18">
      <c r="B132" s="32">
        <v>246</v>
      </c>
      <c r="C132" s="142" t="s">
        <v>141</v>
      </c>
      <c r="D132" s="146">
        <v>1.0192880664889399E-3</v>
      </c>
      <c r="E132" s="147">
        <v>1.0189488367402899E-3</v>
      </c>
      <c r="F132" s="147">
        <v>1.0189901049632E-3</v>
      </c>
      <c r="G132" s="147">
        <v>1.01902113031058E-3</v>
      </c>
      <c r="H132" s="147">
        <v>1.01904388495253E-3</v>
      </c>
      <c r="I132" s="147">
        <v>1.01906411130092E-3</v>
      </c>
      <c r="J132" s="147">
        <v>1.0190846395351199E-3</v>
      </c>
      <c r="K132" s="32">
        <v>246</v>
      </c>
      <c r="L132" s="142" t="s">
        <v>141</v>
      </c>
      <c r="M132" s="35">
        <f t="shared" si="8"/>
        <v>146676.66609992803</v>
      </c>
      <c r="N132" s="35">
        <f t="shared" si="9"/>
        <v>157732.53531756863</v>
      </c>
      <c r="O132" s="35">
        <f t="shared" si="10"/>
        <v>168784.54589786264</v>
      </c>
      <c r="P132" s="35">
        <f t="shared" si="11"/>
        <v>179712.46528691836</v>
      </c>
      <c r="Q132" s="35">
        <f t="shared" si="12"/>
        <v>190766.76350730949</v>
      </c>
      <c r="R132" s="35">
        <f t="shared" si="13"/>
        <v>203504.06892268654</v>
      </c>
    </row>
    <row r="133" spans="2:18">
      <c r="B133" s="32">
        <v>74</v>
      </c>
      <c r="C133" s="142" t="s">
        <v>142</v>
      </c>
      <c r="D133" s="146">
        <v>1.5289320997334201E-3</v>
      </c>
      <c r="E133" s="147">
        <v>1.52842325511045E-3</v>
      </c>
      <c r="F133" s="147">
        <v>1.52848515744481E-3</v>
      </c>
      <c r="G133" s="147">
        <v>1.5285316954658801E-3</v>
      </c>
      <c r="H133" s="147">
        <v>1.5285658274287999E-3</v>
      </c>
      <c r="I133" s="147">
        <v>1.5285961669514001E-3</v>
      </c>
      <c r="J133" s="147">
        <v>1.52862695930269E-3</v>
      </c>
      <c r="K133" s="32">
        <v>74</v>
      </c>
      <c r="L133" s="142" t="s">
        <v>142</v>
      </c>
      <c r="M133" s="35">
        <f t="shared" si="8"/>
        <v>220014.9991498942</v>
      </c>
      <c r="N133" s="35">
        <f t="shared" si="9"/>
        <v>236598.80297635446</v>
      </c>
      <c r="O133" s="35">
        <f t="shared" si="10"/>
        <v>253176.81884679562</v>
      </c>
      <c r="P133" s="35">
        <f t="shared" si="11"/>
        <v>269568.69793037837</v>
      </c>
      <c r="Q133" s="35">
        <f t="shared" si="12"/>
        <v>286150.14526096801</v>
      </c>
      <c r="R133" s="35">
        <f t="shared" si="13"/>
        <v>305256.1033840318</v>
      </c>
    </row>
    <row r="134" spans="2:18">
      <c r="B134" s="32">
        <v>917</v>
      </c>
      <c r="C134" s="142" t="s">
        <v>143</v>
      </c>
      <c r="D134" s="146">
        <v>8.9383722753645905E-3</v>
      </c>
      <c r="E134" s="147">
        <v>8.9353974914148995E-3</v>
      </c>
      <c r="F134" s="147">
        <v>8.9357593819850197E-3</v>
      </c>
      <c r="G134" s="147">
        <v>8.9360314504158805E-3</v>
      </c>
      <c r="H134" s="147">
        <v>8.9362309911221894E-3</v>
      </c>
      <c r="I134" s="147">
        <v>8.9364083606389092E-3</v>
      </c>
      <c r="J134" s="147">
        <v>8.9365883774618401E-3</v>
      </c>
      <c r="K134" s="32">
        <v>917</v>
      </c>
      <c r="L134" s="142" t="s">
        <v>143</v>
      </c>
      <c r="M134" s="35">
        <f t="shared" si="8"/>
        <v>1286241.5334916837</v>
      </c>
      <c r="N134" s="35">
        <f t="shared" si="9"/>
        <v>1383193.0020156072</v>
      </c>
      <c r="O134" s="35">
        <f t="shared" si="10"/>
        <v>1480110.6332581842</v>
      </c>
      <c r="P134" s="35">
        <f t="shared" si="11"/>
        <v>1575940.0802083616</v>
      </c>
      <c r="Q134" s="35">
        <f t="shared" si="12"/>
        <v>1672877.7722948815</v>
      </c>
      <c r="R134" s="35">
        <f t="shared" si="13"/>
        <v>1784574.1428604855</v>
      </c>
    </row>
    <row r="135" spans="2:18">
      <c r="B135" s="32">
        <v>1658</v>
      </c>
      <c r="C135" s="142" t="s">
        <v>144</v>
      </c>
      <c r="D135" s="146">
        <v>4.50838952485495E-4</v>
      </c>
      <c r="E135" s="147">
        <v>4.5068890855820798E-4</v>
      </c>
      <c r="F135" s="147">
        <v>4.50707161810648E-4</v>
      </c>
      <c r="G135" s="147">
        <v>4.5072088456045098E-4</v>
      </c>
      <c r="H135" s="147">
        <v>4.5073094911361999E-4</v>
      </c>
      <c r="I135" s="147">
        <v>4.5073989538310302E-4</v>
      </c>
      <c r="J135" s="147">
        <v>4.5074897517899702E-4</v>
      </c>
      <c r="K135" s="32">
        <v>1658</v>
      </c>
      <c r="L135" s="142" t="s">
        <v>144</v>
      </c>
      <c r="M135" s="35">
        <f t="shared" si="8"/>
        <v>64876.21769804549</v>
      </c>
      <c r="N135" s="35">
        <f t="shared" si="9"/>
        <v>69766.313698155631</v>
      </c>
      <c r="O135" s="35">
        <f t="shared" si="10"/>
        <v>74654.70299328574</v>
      </c>
      <c r="P135" s="35">
        <f t="shared" si="11"/>
        <v>79488.205799983276</v>
      </c>
      <c r="Q135" s="35">
        <f t="shared" si="12"/>
        <v>84377.606935926058</v>
      </c>
      <c r="R135" s="35">
        <f t="shared" si="13"/>
        <v>90011.41510041937</v>
      </c>
    </row>
    <row r="136" spans="2:18">
      <c r="B136" s="32">
        <v>399</v>
      </c>
      <c r="C136" s="142" t="s">
        <v>145</v>
      </c>
      <c r="D136" s="146">
        <v>1.39172024462914E-3</v>
      </c>
      <c r="E136" s="147">
        <v>1.39125706554925E-3</v>
      </c>
      <c r="F136" s="147">
        <v>1.3913134125459201E-3</v>
      </c>
      <c r="G136" s="147">
        <v>1.39135577407792E-3</v>
      </c>
      <c r="H136" s="147">
        <v>1.39138684291596E-3</v>
      </c>
      <c r="I136" s="147">
        <v>1.39141445966089E-3</v>
      </c>
      <c r="J136" s="147">
        <v>1.39144248859604E-3</v>
      </c>
      <c r="K136" s="32">
        <v>399</v>
      </c>
      <c r="L136" s="142" t="s">
        <v>145</v>
      </c>
      <c r="M136" s="35">
        <f t="shared" si="8"/>
        <v>200270.06332874901</v>
      </c>
      <c r="N136" s="35">
        <f t="shared" si="9"/>
        <v>215365.57706822062</v>
      </c>
      <c r="O136" s="35">
        <f t="shared" si="10"/>
        <v>230455.82228362223</v>
      </c>
      <c r="P136" s="35">
        <f t="shared" si="11"/>
        <v>245376.63529560107</v>
      </c>
      <c r="Q136" s="35">
        <f t="shared" si="12"/>
        <v>260470.00401959912</v>
      </c>
      <c r="R136" s="35">
        <f t="shared" si="13"/>
        <v>277861.32487520878</v>
      </c>
    </row>
    <row r="137" spans="2:18">
      <c r="B137" s="32">
        <v>163</v>
      </c>
      <c r="C137" s="142" t="s">
        <v>146</v>
      </c>
      <c r="D137" s="146">
        <v>1.3329151638701599E-3</v>
      </c>
      <c r="E137" s="147">
        <v>1.3324715557373099E-3</v>
      </c>
      <c r="F137" s="147">
        <v>1.3325255218749599E-3</v>
      </c>
      <c r="G137" s="147">
        <v>1.3325660934830699E-3</v>
      </c>
      <c r="H137" s="147">
        <v>1.3325958495533101E-3</v>
      </c>
      <c r="I137" s="147">
        <v>1.3326222993935201E-3</v>
      </c>
      <c r="J137" s="147">
        <v>1.33264914400747E-3</v>
      </c>
      <c r="K137" s="32">
        <v>163</v>
      </c>
      <c r="L137" s="142" t="s">
        <v>146</v>
      </c>
      <c r="M137" s="35">
        <f t="shared" si="8"/>
        <v>191807.94797683007</v>
      </c>
      <c r="N137" s="35">
        <f t="shared" si="9"/>
        <v>206265.62310759065</v>
      </c>
      <c r="O137" s="35">
        <f t="shared" si="10"/>
        <v>220718.25232797483</v>
      </c>
      <c r="P137" s="35">
        <f t="shared" si="11"/>
        <v>235008.60845212429</v>
      </c>
      <c r="Q137" s="35">
        <f t="shared" si="12"/>
        <v>249464.229201868</v>
      </c>
      <c r="R137" s="35">
        <f t="shared" si="13"/>
        <v>266120.7055142835</v>
      </c>
    </row>
    <row r="138" spans="2:18">
      <c r="B138" s="32">
        <v>794</v>
      </c>
      <c r="C138" s="142" t="s">
        <v>147</v>
      </c>
      <c r="D138" s="146">
        <v>1.01928806648894E-2</v>
      </c>
      <c r="E138" s="147">
        <v>1.01894883674029E-2</v>
      </c>
      <c r="F138" s="147">
        <v>1.0189901049631999E-2</v>
      </c>
      <c r="G138" s="147">
        <v>1.01902113031058E-2</v>
      </c>
      <c r="H138" s="147">
        <v>1.01904388495253E-2</v>
      </c>
      <c r="I138" s="147">
        <v>1.01906411130092E-2</v>
      </c>
      <c r="J138" s="147">
        <v>1.01908463953512E-2</v>
      </c>
      <c r="K138" s="32">
        <v>794</v>
      </c>
      <c r="L138" s="142" t="s">
        <v>147</v>
      </c>
      <c r="M138" s="35">
        <f t="shared" si="8"/>
        <v>1466766.6609992802</v>
      </c>
      <c r="N138" s="35">
        <f t="shared" si="9"/>
        <v>1577325.353175686</v>
      </c>
      <c r="O138" s="35">
        <f t="shared" si="10"/>
        <v>1687845.4589786264</v>
      </c>
      <c r="P138" s="35">
        <f t="shared" si="11"/>
        <v>1797124.6528691836</v>
      </c>
      <c r="Q138" s="35">
        <f t="shared" si="12"/>
        <v>1907667.6350730949</v>
      </c>
      <c r="R138" s="35">
        <f t="shared" si="13"/>
        <v>2035040.6892268653</v>
      </c>
    </row>
    <row r="139" spans="2:18">
      <c r="B139" s="32">
        <v>531</v>
      </c>
      <c r="C139" s="142" t="s">
        <v>148</v>
      </c>
      <c r="D139" s="146">
        <v>9.2127959855731504E-4</v>
      </c>
      <c r="E139" s="147">
        <v>9.2097298705372797E-4</v>
      </c>
      <c r="F139" s="147">
        <v>9.2101028717827996E-4</v>
      </c>
      <c r="G139" s="147">
        <v>9.2103832931918097E-4</v>
      </c>
      <c r="H139" s="147">
        <v>9.2105889601478699E-4</v>
      </c>
      <c r="I139" s="147">
        <v>9.2107717752199295E-4</v>
      </c>
      <c r="J139" s="147">
        <v>9.2109573188751395E-4</v>
      </c>
      <c r="K139" s="32">
        <v>531</v>
      </c>
      <c r="L139" s="142" t="s">
        <v>148</v>
      </c>
      <c r="M139" s="35">
        <f t="shared" si="8"/>
        <v>132573.14051339711</v>
      </c>
      <c r="N139" s="35">
        <f t="shared" si="9"/>
        <v>142565.9453831875</v>
      </c>
      <c r="O139" s="35">
        <f t="shared" si="10"/>
        <v>152555.26263845325</v>
      </c>
      <c r="P139" s="35">
        <f t="shared" si="11"/>
        <v>162432.42054779164</v>
      </c>
      <c r="Q139" s="35">
        <f t="shared" si="12"/>
        <v>172423.80547776193</v>
      </c>
      <c r="R139" s="35">
        <f t="shared" si="13"/>
        <v>183936.36998781314</v>
      </c>
    </row>
    <row r="140" spans="2:18">
      <c r="B140" s="32">
        <v>164</v>
      </c>
      <c r="C140" s="142" t="s">
        <v>149</v>
      </c>
      <c r="D140" s="146">
        <v>5.6256860592755198E-3</v>
      </c>
      <c r="E140" s="147">
        <v>5.6238137720089404E-3</v>
      </c>
      <c r="F140" s="147">
        <v>5.62404154085461E-3</v>
      </c>
      <c r="G140" s="147">
        <v>5.6242127769064896E-3</v>
      </c>
      <c r="H140" s="147">
        <v>5.6243383650264704E-3</v>
      </c>
      <c r="I140" s="147">
        <v>5.6244499989108899E-3</v>
      </c>
      <c r="J140" s="147">
        <v>5.6245632989726903E-3</v>
      </c>
      <c r="K140" s="32">
        <v>164</v>
      </c>
      <c r="L140" s="142" t="s">
        <v>149</v>
      </c>
      <c r="M140" s="35">
        <f t="shared" si="8"/>
        <v>809542.36866691511</v>
      </c>
      <c r="N140" s="35">
        <f t="shared" si="9"/>
        <v>870562.26223350759</v>
      </c>
      <c r="O140" s="35">
        <f t="shared" si="10"/>
        <v>931560.85909012961</v>
      </c>
      <c r="P140" s="35">
        <f t="shared" si="11"/>
        <v>991874.56802587758</v>
      </c>
      <c r="Q140" s="35">
        <f t="shared" si="12"/>
        <v>1052885.79089612</v>
      </c>
      <c r="R140" s="35">
        <f t="shared" si="13"/>
        <v>1123185.9188617524</v>
      </c>
    </row>
    <row r="141" spans="2:18">
      <c r="B141" s="32">
        <v>1966</v>
      </c>
      <c r="C141" s="142" t="s">
        <v>150</v>
      </c>
      <c r="D141" s="146">
        <v>3.9203387172651698E-3</v>
      </c>
      <c r="E141" s="147">
        <v>3.9190339874626704E-3</v>
      </c>
      <c r="F141" s="147">
        <v>3.9191927113969398E-3</v>
      </c>
      <c r="G141" s="147">
        <v>3.9193120396560904E-3</v>
      </c>
      <c r="H141" s="147">
        <v>3.9193995575097298E-3</v>
      </c>
      <c r="I141" s="147">
        <v>3.9194773511574202E-3</v>
      </c>
      <c r="J141" s="147">
        <v>3.91955630590431E-3</v>
      </c>
      <c r="K141" s="32">
        <v>1966</v>
      </c>
      <c r="L141" s="142" t="s">
        <v>150</v>
      </c>
      <c r="M141" s="35">
        <f t="shared" ref="M141:M204" si="14">E141/E$12*M$12</f>
        <v>564141.02346126409</v>
      </c>
      <c r="N141" s="35">
        <f t="shared" ref="N141:N204" si="15">F141/F$12*N$12</f>
        <v>606663.59737526649</v>
      </c>
      <c r="O141" s="35">
        <f t="shared" ref="O141:O204" si="16">G141/G$12*O$12</f>
        <v>649171.330376397</v>
      </c>
      <c r="P141" s="35">
        <f t="shared" ref="P141:P204" si="17">H141/H$12*P$12</f>
        <v>691201.78956507042</v>
      </c>
      <c r="Q141" s="35">
        <f t="shared" ref="Q141:Q204" si="18">I141/I$12*Q$12</f>
        <v>733718.32118196622</v>
      </c>
      <c r="R141" s="35">
        <f t="shared" ref="R141:R204" si="19">J141/J$12*R$12</f>
        <v>782707.95739494869</v>
      </c>
    </row>
    <row r="142" spans="2:18">
      <c r="B142" s="32">
        <v>252</v>
      </c>
      <c r="C142" s="142" t="s">
        <v>151</v>
      </c>
      <c r="D142" s="146">
        <v>6.8605927552140499E-4</v>
      </c>
      <c r="E142" s="147">
        <v>6.8583094780596805E-4</v>
      </c>
      <c r="F142" s="147">
        <v>6.8585872449446401E-4</v>
      </c>
      <c r="G142" s="147">
        <v>6.8587960693981603E-4</v>
      </c>
      <c r="H142" s="147">
        <v>6.8589492256420303E-4</v>
      </c>
      <c r="I142" s="147">
        <v>6.8590853645254801E-4</v>
      </c>
      <c r="J142" s="147">
        <v>6.8592235353325502E-4</v>
      </c>
      <c r="K142" s="32">
        <v>252</v>
      </c>
      <c r="L142" s="142" t="s">
        <v>151</v>
      </c>
      <c r="M142" s="35">
        <f t="shared" si="14"/>
        <v>98724.679105721312</v>
      </c>
      <c r="N142" s="35">
        <f t="shared" si="15"/>
        <v>106166.12954067157</v>
      </c>
      <c r="O142" s="35">
        <f t="shared" si="16"/>
        <v>113604.9828158695</v>
      </c>
      <c r="P142" s="35">
        <f t="shared" si="17"/>
        <v>120960.31317388738</v>
      </c>
      <c r="Q142" s="35">
        <f t="shared" si="18"/>
        <v>128400.706206844</v>
      </c>
      <c r="R142" s="35">
        <f t="shared" si="19"/>
        <v>136973.89254411616</v>
      </c>
    </row>
    <row r="143" spans="2:18">
      <c r="B143" s="32">
        <v>797</v>
      </c>
      <c r="C143" s="142" t="s">
        <v>152</v>
      </c>
      <c r="D143" s="146">
        <v>2.2149913752548202E-3</v>
      </c>
      <c r="E143" s="147">
        <v>2.2142542029164099E-3</v>
      </c>
      <c r="F143" s="147">
        <v>2.21434388193927E-3</v>
      </c>
      <c r="G143" s="147">
        <v>2.2144113024056898E-3</v>
      </c>
      <c r="H143" s="147">
        <v>2.2144607499930001E-3</v>
      </c>
      <c r="I143" s="147">
        <v>2.2145047034039401E-3</v>
      </c>
      <c r="J143" s="147">
        <v>2.21454931283594E-3</v>
      </c>
      <c r="K143" s="32">
        <v>797</v>
      </c>
      <c r="L143" s="142" t="s">
        <v>152</v>
      </c>
      <c r="M143" s="35">
        <f t="shared" si="14"/>
        <v>318739.67825561436</v>
      </c>
      <c r="N143" s="35">
        <f t="shared" si="15"/>
        <v>342764.93251702545</v>
      </c>
      <c r="O143" s="35">
        <f t="shared" si="16"/>
        <v>366781.8016626641</v>
      </c>
      <c r="P143" s="35">
        <f t="shared" si="17"/>
        <v>390529.01110426529</v>
      </c>
      <c r="Q143" s="35">
        <f t="shared" si="18"/>
        <v>414550.85146781051</v>
      </c>
      <c r="R143" s="35">
        <f t="shared" si="19"/>
        <v>442229.99592814693</v>
      </c>
    </row>
    <row r="144" spans="2:18">
      <c r="B144" s="32">
        <v>534</v>
      </c>
      <c r="C144" s="142" t="s">
        <v>153</v>
      </c>
      <c r="D144" s="146">
        <v>1.3133134702838301E-3</v>
      </c>
      <c r="E144" s="147">
        <v>1.31287638579999E-3</v>
      </c>
      <c r="F144" s="147">
        <v>1.31292955831797E-3</v>
      </c>
      <c r="G144" s="147">
        <v>1.31296953328479E-3</v>
      </c>
      <c r="H144" s="147">
        <v>1.31299885176576E-3</v>
      </c>
      <c r="I144" s="147">
        <v>1.31302491263773E-3</v>
      </c>
      <c r="J144" s="147">
        <v>1.31305136247794E-3</v>
      </c>
      <c r="K144" s="32">
        <v>534</v>
      </c>
      <c r="L144" s="142" t="s">
        <v>153</v>
      </c>
      <c r="M144" s="35">
        <f t="shared" si="14"/>
        <v>188987.24285952278</v>
      </c>
      <c r="N144" s="35">
        <f t="shared" si="15"/>
        <v>203232.30512071351</v>
      </c>
      <c r="O144" s="35">
        <f t="shared" si="16"/>
        <v>217472.39567609294</v>
      </c>
      <c r="P144" s="35">
        <f t="shared" si="17"/>
        <v>231552.59950429871</v>
      </c>
      <c r="Q144" s="35">
        <f t="shared" si="18"/>
        <v>245795.63759595761</v>
      </c>
      <c r="R144" s="35">
        <f t="shared" si="19"/>
        <v>262207.16572730703</v>
      </c>
    </row>
    <row r="145" spans="2:18">
      <c r="B145" s="32">
        <v>798</v>
      </c>
      <c r="C145" s="142" t="s">
        <v>154</v>
      </c>
      <c r="D145" s="146">
        <v>2.7442371020856198E-4</v>
      </c>
      <c r="E145" s="147">
        <v>2.7433237912238698E-4</v>
      </c>
      <c r="F145" s="147">
        <v>2.7434348979778601E-4</v>
      </c>
      <c r="G145" s="147">
        <v>2.7435184277592602E-4</v>
      </c>
      <c r="H145" s="147">
        <v>2.7435796902568102E-4</v>
      </c>
      <c r="I145" s="147">
        <v>2.74363414581019E-4</v>
      </c>
      <c r="J145" s="147">
        <v>2.7436894141330201E-4</v>
      </c>
      <c r="K145" s="32">
        <v>798</v>
      </c>
      <c r="L145" s="142" t="s">
        <v>154</v>
      </c>
      <c r="M145" s="35">
        <f t="shared" si="14"/>
        <v>39489.87164228849</v>
      </c>
      <c r="N145" s="35">
        <f t="shared" si="15"/>
        <v>42466.451816268687</v>
      </c>
      <c r="O145" s="35">
        <f t="shared" si="16"/>
        <v>45441.993126347741</v>
      </c>
      <c r="P145" s="35">
        <f t="shared" si="17"/>
        <v>48384.125269554919</v>
      </c>
      <c r="Q145" s="35">
        <f t="shared" si="18"/>
        <v>51360.282482737566</v>
      </c>
      <c r="R145" s="35">
        <f t="shared" si="19"/>
        <v>54789.557017646475</v>
      </c>
    </row>
    <row r="146" spans="2:18">
      <c r="B146" s="32">
        <v>402</v>
      </c>
      <c r="C146" s="142" t="s">
        <v>155</v>
      </c>
      <c r="D146" s="146">
        <v>3.0578641994668302E-3</v>
      </c>
      <c r="E146" s="147">
        <v>3.0568465102208801E-3</v>
      </c>
      <c r="F146" s="147">
        <v>3.05697031488961E-3</v>
      </c>
      <c r="G146" s="147">
        <v>3.0570633909317501E-3</v>
      </c>
      <c r="H146" s="147">
        <v>3.0571316548575899E-3</v>
      </c>
      <c r="I146" s="147">
        <v>3.0571923339027798E-3</v>
      </c>
      <c r="J146" s="147">
        <v>3.05725391860536E-3</v>
      </c>
      <c r="K146" s="32">
        <v>402</v>
      </c>
      <c r="L146" s="142" t="s">
        <v>155</v>
      </c>
      <c r="M146" s="35">
        <f t="shared" si="14"/>
        <v>440029.99829978554</v>
      </c>
      <c r="N146" s="35">
        <f t="shared" si="15"/>
        <v>473197.60595270741</v>
      </c>
      <c r="O146" s="35">
        <f t="shared" si="16"/>
        <v>506353.63769358955</v>
      </c>
      <c r="P146" s="35">
        <f t="shared" si="17"/>
        <v>539137.395860755</v>
      </c>
      <c r="Q146" s="35">
        <f t="shared" si="18"/>
        <v>572300.29052193218</v>
      </c>
      <c r="R146" s="35">
        <f t="shared" si="19"/>
        <v>610512.20676805964</v>
      </c>
    </row>
    <row r="147" spans="2:18">
      <c r="B147" s="32">
        <v>1963</v>
      </c>
      <c r="C147" s="142" t="s">
        <v>156</v>
      </c>
      <c r="D147" s="146">
        <v>2.4894150854633799E-3</v>
      </c>
      <c r="E147" s="147">
        <v>2.4885865820387901E-3</v>
      </c>
      <c r="F147" s="147">
        <v>2.4886873717370498E-3</v>
      </c>
      <c r="G147" s="147">
        <v>2.48876314518161E-3</v>
      </c>
      <c r="H147" s="147">
        <v>2.4888187190186799E-3</v>
      </c>
      <c r="I147" s="147">
        <v>2.4888681179849599E-3</v>
      </c>
      <c r="J147" s="147">
        <v>2.4889182542492398E-3</v>
      </c>
      <c r="K147" s="32">
        <v>1963</v>
      </c>
      <c r="L147" s="142" t="s">
        <v>156</v>
      </c>
      <c r="M147" s="35">
        <f t="shared" si="14"/>
        <v>358229.54989790183</v>
      </c>
      <c r="N147" s="35">
        <f t="shared" si="15"/>
        <v>385231.38433329313</v>
      </c>
      <c r="O147" s="35">
        <f t="shared" si="16"/>
        <v>412223.79478901083</v>
      </c>
      <c r="P147" s="35">
        <f t="shared" si="17"/>
        <v>438913.13637381996</v>
      </c>
      <c r="Q147" s="35">
        <f t="shared" si="18"/>
        <v>465911.13395054819</v>
      </c>
      <c r="R147" s="35">
        <f t="shared" si="19"/>
        <v>497019.55294579302</v>
      </c>
    </row>
    <row r="148" spans="2:18">
      <c r="B148" s="32">
        <v>1735</v>
      </c>
      <c r="C148" s="142" t="s">
        <v>157</v>
      </c>
      <c r="D148" s="146">
        <v>1.0584914536616E-3</v>
      </c>
      <c r="E148" s="147">
        <v>1.05813917661493E-3</v>
      </c>
      <c r="F148" s="147">
        <v>1.0581820320771801E-3</v>
      </c>
      <c r="G148" s="147">
        <v>1.0582142507071499E-3</v>
      </c>
      <c r="H148" s="147">
        <v>1.05823788052763E-3</v>
      </c>
      <c r="I148" s="147">
        <v>1.05825888481251E-3</v>
      </c>
      <c r="J148" s="147">
        <v>1.0582802025941699E-3</v>
      </c>
      <c r="K148" s="32">
        <v>1735</v>
      </c>
      <c r="L148" s="142" t="s">
        <v>157</v>
      </c>
      <c r="M148" s="35">
        <f t="shared" si="14"/>
        <v>152318.07633454259</v>
      </c>
      <c r="N148" s="35">
        <f t="shared" si="15"/>
        <v>163799.17129132294</v>
      </c>
      <c r="O148" s="35">
        <f t="shared" si="16"/>
        <v>175276.2592016281</v>
      </c>
      <c r="P148" s="35">
        <f t="shared" si="17"/>
        <v>186624.48318256956</v>
      </c>
      <c r="Q148" s="35">
        <f t="shared" si="18"/>
        <v>198103.94671913213</v>
      </c>
      <c r="R148" s="35">
        <f t="shared" si="19"/>
        <v>211331.14849663741</v>
      </c>
    </row>
    <row r="149" spans="2:18">
      <c r="B149" s="32">
        <v>1911</v>
      </c>
      <c r="C149" s="142" t="s">
        <v>158</v>
      </c>
      <c r="D149" s="146">
        <v>2.13658460090952E-3</v>
      </c>
      <c r="E149" s="147">
        <v>2.1358735231671601E-3</v>
      </c>
      <c r="F149" s="147">
        <v>2.1359600277113299E-3</v>
      </c>
      <c r="G149" s="147">
        <v>2.1360250616125698E-3</v>
      </c>
      <c r="H149" s="147">
        <v>2.1360727588428099E-3</v>
      </c>
      <c r="I149" s="147">
        <v>2.1361151563807899E-3</v>
      </c>
      <c r="J149" s="147">
        <v>2.1361581867178499E-3</v>
      </c>
      <c r="K149" s="32">
        <v>1911</v>
      </c>
      <c r="L149" s="142" t="s">
        <v>158</v>
      </c>
      <c r="M149" s="35">
        <f t="shared" si="14"/>
        <v>307456.85778638959</v>
      </c>
      <c r="N149" s="35">
        <f t="shared" si="15"/>
        <v>330631.66056951991</v>
      </c>
      <c r="O149" s="35">
        <f t="shared" si="16"/>
        <v>353798.37505513645</v>
      </c>
      <c r="P149" s="35">
        <f t="shared" si="17"/>
        <v>376704.97531296464</v>
      </c>
      <c r="Q149" s="35">
        <f t="shared" si="18"/>
        <v>399876.48504417087</v>
      </c>
      <c r="R149" s="35">
        <f t="shared" si="19"/>
        <v>426575.83678024728</v>
      </c>
    </row>
    <row r="150" spans="2:18">
      <c r="B150" s="32">
        <v>118</v>
      </c>
      <c r="C150" s="142" t="s">
        <v>159</v>
      </c>
      <c r="D150" s="146">
        <v>4.2927708954053597E-3</v>
      </c>
      <c r="E150" s="147">
        <v>4.29134221627163E-3</v>
      </c>
      <c r="F150" s="147">
        <v>4.2915160189796403E-3</v>
      </c>
      <c r="G150" s="147">
        <v>4.2916466834234199E-3</v>
      </c>
      <c r="H150" s="147">
        <v>4.2917425154731497E-3</v>
      </c>
      <c r="I150" s="147">
        <v>4.29182769951737E-3</v>
      </c>
      <c r="J150" s="147">
        <v>4.2919141549652203E-3</v>
      </c>
      <c r="K150" s="32">
        <v>118</v>
      </c>
      <c r="L150" s="142" t="s">
        <v>159</v>
      </c>
      <c r="M150" s="35">
        <f t="shared" si="14"/>
        <v>617734.42069008504</v>
      </c>
      <c r="N150" s="35">
        <f t="shared" si="15"/>
        <v>664296.63912591548</v>
      </c>
      <c r="O150" s="35">
        <f t="shared" si="16"/>
        <v>710842.60676215484</v>
      </c>
      <c r="P150" s="35">
        <f t="shared" si="17"/>
        <v>756865.95957375143</v>
      </c>
      <c r="Q150" s="35">
        <f t="shared" si="18"/>
        <v>803421.56169425219</v>
      </c>
      <c r="R150" s="35">
        <f t="shared" si="19"/>
        <v>857065.21334746899</v>
      </c>
    </row>
    <row r="151" spans="2:18">
      <c r="B151" s="32">
        <v>405</v>
      </c>
      <c r="C151" s="142" t="s">
        <v>160</v>
      </c>
      <c r="D151" s="146">
        <v>6.6449741257644697E-3</v>
      </c>
      <c r="E151" s="147">
        <v>6.6427626087492402E-3</v>
      </c>
      <c r="F151" s="147">
        <v>6.6430316458178096E-3</v>
      </c>
      <c r="G151" s="147">
        <v>6.6432339072170802E-3</v>
      </c>
      <c r="H151" s="147">
        <v>6.6433822499789999E-3</v>
      </c>
      <c r="I151" s="147">
        <v>6.6435141102118298E-3</v>
      </c>
      <c r="J151" s="147">
        <v>6.64364793850782E-3</v>
      </c>
      <c r="K151" s="32">
        <v>405</v>
      </c>
      <c r="L151" s="142" t="s">
        <v>160</v>
      </c>
      <c r="M151" s="35">
        <f t="shared" si="14"/>
        <v>956219.03476684447</v>
      </c>
      <c r="N151" s="35">
        <f t="shared" si="15"/>
        <v>1028294.7975510762</v>
      </c>
      <c r="O151" s="35">
        <f t="shared" si="16"/>
        <v>1100345.4049879941</v>
      </c>
      <c r="P151" s="35">
        <f t="shared" si="17"/>
        <v>1171587.0333127957</v>
      </c>
      <c r="Q151" s="35">
        <f t="shared" si="18"/>
        <v>1243652.5544034333</v>
      </c>
      <c r="R151" s="35">
        <f t="shared" si="19"/>
        <v>1326689.9877844409</v>
      </c>
    </row>
    <row r="152" spans="2:18">
      <c r="B152" s="32">
        <v>1507</v>
      </c>
      <c r="C152" s="142" t="s">
        <v>161</v>
      </c>
      <c r="D152" s="146">
        <v>1.25450838952485E-3</v>
      </c>
      <c r="E152" s="147">
        <v>1.2540908759880499E-3</v>
      </c>
      <c r="F152" s="147">
        <v>1.25414166764702E-3</v>
      </c>
      <c r="G152" s="147">
        <v>1.2541798526899399E-3</v>
      </c>
      <c r="H152" s="147">
        <v>1.2542078584031099E-3</v>
      </c>
      <c r="I152" s="147">
        <v>1.2542327523703701E-3</v>
      </c>
      <c r="J152" s="147">
        <v>1.2542580178893799E-3</v>
      </c>
      <c r="K152" s="32">
        <v>1507</v>
      </c>
      <c r="L152" s="142" t="s">
        <v>161</v>
      </c>
      <c r="M152" s="35">
        <f t="shared" si="14"/>
        <v>180525.12750760381</v>
      </c>
      <c r="N152" s="35">
        <f t="shared" si="15"/>
        <v>194132.35116008518</v>
      </c>
      <c r="O152" s="35">
        <f t="shared" si="16"/>
        <v>207734.82572044554</v>
      </c>
      <c r="P152" s="35">
        <f t="shared" si="17"/>
        <v>221184.5726608219</v>
      </c>
      <c r="Q152" s="35">
        <f t="shared" si="18"/>
        <v>234789.86277822839</v>
      </c>
      <c r="R152" s="35">
        <f t="shared" si="19"/>
        <v>250466.54636638373</v>
      </c>
    </row>
    <row r="153" spans="2:18">
      <c r="B153" s="32">
        <v>321</v>
      </c>
      <c r="C153" s="142" t="s">
        <v>162</v>
      </c>
      <c r="D153" s="146">
        <v>1.5093304061470901E-3</v>
      </c>
      <c r="E153" s="147">
        <v>1.5088280851731301E-3</v>
      </c>
      <c r="F153" s="147">
        <v>1.5088891938878201E-3</v>
      </c>
      <c r="G153" s="147">
        <v>1.50893513526759E-3</v>
      </c>
      <c r="H153" s="147">
        <v>1.5089688296412501E-3</v>
      </c>
      <c r="I153" s="147">
        <v>1.5089987801956001E-3</v>
      </c>
      <c r="J153" s="147">
        <v>1.50902917777316E-3</v>
      </c>
      <c r="K153" s="32">
        <v>321</v>
      </c>
      <c r="L153" s="142" t="s">
        <v>162</v>
      </c>
      <c r="M153" s="35">
        <f t="shared" si="14"/>
        <v>217194.29403258694</v>
      </c>
      <c r="N153" s="35">
        <f t="shared" si="15"/>
        <v>233565.48498947735</v>
      </c>
      <c r="O153" s="35">
        <f t="shared" si="16"/>
        <v>249930.96219491205</v>
      </c>
      <c r="P153" s="35">
        <f t="shared" si="17"/>
        <v>266112.68898255285</v>
      </c>
      <c r="Q153" s="35">
        <f t="shared" si="18"/>
        <v>282481.55365505576</v>
      </c>
      <c r="R153" s="35">
        <f t="shared" si="19"/>
        <v>301342.56359705538</v>
      </c>
    </row>
    <row r="154" spans="2:18">
      <c r="B154" s="32">
        <v>406</v>
      </c>
      <c r="C154" s="142" t="s">
        <v>163</v>
      </c>
      <c r="D154" s="146">
        <v>1.2545083895248599E-3</v>
      </c>
      <c r="E154" s="147">
        <v>1.2540908759880601E-3</v>
      </c>
      <c r="F154" s="147">
        <v>1.25414166764703E-3</v>
      </c>
      <c r="G154" s="147">
        <v>1.2541798526899499E-3</v>
      </c>
      <c r="H154" s="147">
        <v>1.2542078584031201E-3</v>
      </c>
      <c r="I154" s="147">
        <v>1.2542327523703801E-3</v>
      </c>
      <c r="J154" s="147">
        <v>1.2542580178893899E-3</v>
      </c>
      <c r="K154" s="32">
        <v>406</v>
      </c>
      <c r="L154" s="142" t="s">
        <v>163</v>
      </c>
      <c r="M154" s="35">
        <f t="shared" si="14"/>
        <v>180525.1275076053</v>
      </c>
      <c r="N154" s="35">
        <f t="shared" si="15"/>
        <v>194132.35116008672</v>
      </c>
      <c r="O154" s="35">
        <f t="shared" si="16"/>
        <v>207734.8257204472</v>
      </c>
      <c r="P154" s="35">
        <f t="shared" si="17"/>
        <v>221184.5726608237</v>
      </c>
      <c r="Q154" s="35">
        <f t="shared" si="18"/>
        <v>234789.86277823025</v>
      </c>
      <c r="R154" s="35">
        <f t="shared" si="19"/>
        <v>250466.54636638571</v>
      </c>
    </row>
    <row r="155" spans="2:18">
      <c r="B155" s="32">
        <v>677</v>
      </c>
      <c r="C155" s="142" t="s">
        <v>164</v>
      </c>
      <c r="D155" s="146">
        <v>1.6465422612513699E-3</v>
      </c>
      <c r="E155" s="147">
        <v>1.6459942747343199E-3</v>
      </c>
      <c r="F155" s="147">
        <v>1.64606093878671E-3</v>
      </c>
      <c r="G155" s="147">
        <v>1.64611105665556E-3</v>
      </c>
      <c r="H155" s="147">
        <v>1.64614781415409E-3</v>
      </c>
      <c r="I155" s="147">
        <v>1.64618048748611E-3</v>
      </c>
      <c r="J155" s="147">
        <v>1.6462136484798101E-3</v>
      </c>
      <c r="K155" s="32">
        <v>677</v>
      </c>
      <c r="L155" s="142" t="s">
        <v>164</v>
      </c>
      <c r="M155" s="35">
        <f t="shared" si="14"/>
        <v>236939.22985373065</v>
      </c>
      <c r="N155" s="35">
        <f t="shared" si="15"/>
        <v>254798.71089761119</v>
      </c>
      <c r="O155" s="35">
        <f t="shared" si="16"/>
        <v>272651.95875808707</v>
      </c>
      <c r="P155" s="35">
        <f t="shared" si="17"/>
        <v>290304.75161733018</v>
      </c>
      <c r="Q155" s="35">
        <f t="shared" si="18"/>
        <v>308161.6948964246</v>
      </c>
      <c r="R155" s="35">
        <f t="shared" si="19"/>
        <v>328737.3421058784</v>
      </c>
    </row>
    <row r="156" spans="2:18">
      <c r="B156" s="32">
        <v>353</v>
      </c>
      <c r="C156" s="142" t="s">
        <v>165</v>
      </c>
      <c r="D156" s="146">
        <v>1.6661439548376999E-3</v>
      </c>
      <c r="E156" s="147">
        <v>1.6655894446716401E-3</v>
      </c>
      <c r="F156" s="147">
        <v>1.6656569023436999E-3</v>
      </c>
      <c r="G156" s="147">
        <v>1.6657076168538399E-3</v>
      </c>
      <c r="H156" s="147">
        <v>1.66574481194164E-3</v>
      </c>
      <c r="I156" s="147">
        <v>1.6657778742419E-3</v>
      </c>
      <c r="J156" s="147">
        <v>1.6658114300093401E-3</v>
      </c>
      <c r="K156" s="32">
        <v>353</v>
      </c>
      <c r="L156" s="142" t="s">
        <v>165</v>
      </c>
      <c r="M156" s="35">
        <f t="shared" si="14"/>
        <v>239759.93497103796</v>
      </c>
      <c r="N156" s="35">
        <f t="shared" si="15"/>
        <v>257832.02888448833</v>
      </c>
      <c r="O156" s="35">
        <f t="shared" si="16"/>
        <v>275897.81540996896</v>
      </c>
      <c r="P156" s="35">
        <f t="shared" si="17"/>
        <v>293760.76056515577</v>
      </c>
      <c r="Q156" s="35">
        <f t="shared" si="18"/>
        <v>311830.28650233499</v>
      </c>
      <c r="R156" s="35">
        <f t="shared" si="19"/>
        <v>332650.88189285487</v>
      </c>
    </row>
    <row r="157" spans="2:18">
      <c r="B157" s="32">
        <v>1884</v>
      </c>
      <c r="C157" s="142" t="s">
        <v>166</v>
      </c>
      <c r="D157" s="146">
        <v>6.6645758193507897E-4</v>
      </c>
      <c r="E157" s="147">
        <v>6.6623577786865398E-4</v>
      </c>
      <c r="F157" s="147">
        <v>6.6626276093747897E-4</v>
      </c>
      <c r="G157" s="147">
        <v>6.6628304674153495E-4</v>
      </c>
      <c r="H157" s="147">
        <v>6.6629792477665504E-4</v>
      </c>
      <c r="I157" s="147">
        <v>6.6631114969676101E-4</v>
      </c>
      <c r="J157" s="147">
        <v>6.6632457200373402E-4</v>
      </c>
      <c r="K157" s="32">
        <v>1884</v>
      </c>
      <c r="L157" s="142" t="s">
        <v>166</v>
      </c>
      <c r="M157" s="35">
        <f t="shared" si="14"/>
        <v>95903.973988414888</v>
      </c>
      <c r="N157" s="35">
        <f t="shared" si="15"/>
        <v>103132.81155379518</v>
      </c>
      <c r="O157" s="35">
        <f t="shared" si="16"/>
        <v>110359.12616398741</v>
      </c>
      <c r="P157" s="35">
        <f t="shared" si="17"/>
        <v>117504.30422606214</v>
      </c>
      <c r="Q157" s="35">
        <f t="shared" si="18"/>
        <v>124732.11460093419</v>
      </c>
      <c r="R157" s="35">
        <f t="shared" si="19"/>
        <v>133060.35275714155</v>
      </c>
    </row>
    <row r="158" spans="2:18">
      <c r="B158" s="32">
        <v>166</v>
      </c>
      <c r="C158" s="142" t="s">
        <v>167</v>
      </c>
      <c r="D158" s="146">
        <v>2.31299984318645E-3</v>
      </c>
      <c r="E158" s="147">
        <v>2.3122300526029799E-3</v>
      </c>
      <c r="F158" s="147">
        <v>2.3123236997241899E-3</v>
      </c>
      <c r="G158" s="147">
        <v>2.3123941033970901E-3</v>
      </c>
      <c r="H158" s="147">
        <v>2.3124457389307402E-3</v>
      </c>
      <c r="I158" s="147">
        <v>2.3124916371828701E-3</v>
      </c>
      <c r="J158" s="147">
        <v>2.3125382204835501E-3</v>
      </c>
      <c r="K158" s="32">
        <v>166</v>
      </c>
      <c r="L158" s="142" t="s">
        <v>167</v>
      </c>
      <c r="M158" s="35">
        <f t="shared" si="14"/>
        <v>332843.20384214644</v>
      </c>
      <c r="N158" s="35">
        <f t="shared" si="15"/>
        <v>357931.52245140652</v>
      </c>
      <c r="O158" s="35">
        <f t="shared" si="16"/>
        <v>383011.0849220737</v>
      </c>
      <c r="P158" s="35">
        <f t="shared" si="17"/>
        <v>407809.05584339146</v>
      </c>
      <c r="Q158" s="35">
        <f t="shared" si="18"/>
        <v>432893.80949735857</v>
      </c>
      <c r="R158" s="35">
        <f t="shared" si="19"/>
        <v>461797.69486302114</v>
      </c>
    </row>
    <row r="159" spans="2:18">
      <c r="B159" s="32">
        <v>678</v>
      </c>
      <c r="C159" s="142" t="s">
        <v>168</v>
      </c>
      <c r="D159" s="146">
        <v>5.4884742041712395E-4</v>
      </c>
      <c r="E159" s="147">
        <v>5.4866475824477397E-4</v>
      </c>
      <c r="F159" s="147">
        <v>5.4868697959557105E-4</v>
      </c>
      <c r="G159" s="147">
        <v>5.4870368555185302E-4</v>
      </c>
      <c r="H159" s="147">
        <v>5.4871593805136301E-4</v>
      </c>
      <c r="I159" s="147">
        <v>5.48726829162038E-4</v>
      </c>
      <c r="J159" s="147">
        <v>5.4873788282660402E-4</v>
      </c>
      <c r="K159" s="32">
        <v>678</v>
      </c>
      <c r="L159" s="142" t="s">
        <v>168</v>
      </c>
      <c r="M159" s="35">
        <f t="shared" si="14"/>
        <v>78979.74328457698</v>
      </c>
      <c r="N159" s="35">
        <f t="shared" si="15"/>
        <v>84932.903632537229</v>
      </c>
      <c r="O159" s="35">
        <f t="shared" si="16"/>
        <v>90883.986252695642</v>
      </c>
      <c r="P159" s="35">
        <f t="shared" si="17"/>
        <v>96768.250539110013</v>
      </c>
      <c r="Q159" s="35">
        <f t="shared" si="18"/>
        <v>102720.56496547513</v>
      </c>
      <c r="R159" s="35">
        <f t="shared" si="19"/>
        <v>109579.11403529295</v>
      </c>
    </row>
    <row r="160" spans="2:18">
      <c r="B160" s="32">
        <v>537</v>
      </c>
      <c r="C160" s="142" t="s">
        <v>169</v>
      </c>
      <c r="D160" s="146">
        <v>2.9010506507762298E-3</v>
      </c>
      <c r="E160" s="147">
        <v>2.9000851507223801E-3</v>
      </c>
      <c r="F160" s="147">
        <v>2.9002026064337402E-3</v>
      </c>
      <c r="G160" s="147">
        <v>2.9002909093455102E-3</v>
      </c>
      <c r="H160" s="147">
        <v>2.9003556725572099E-3</v>
      </c>
      <c r="I160" s="147">
        <v>2.9004132398564898E-3</v>
      </c>
      <c r="J160" s="147">
        <v>2.9004716663691998E-3</v>
      </c>
      <c r="K160" s="32">
        <v>537</v>
      </c>
      <c r="L160" s="142" t="s">
        <v>169</v>
      </c>
      <c r="M160" s="35">
        <f t="shared" si="14"/>
        <v>417464.35736133595</v>
      </c>
      <c r="N160" s="35">
        <f t="shared" si="15"/>
        <v>448931.06205769797</v>
      </c>
      <c r="O160" s="35">
        <f t="shared" si="16"/>
        <v>480386.7844785343</v>
      </c>
      <c r="P160" s="35">
        <f t="shared" si="17"/>
        <v>511489.32427815389</v>
      </c>
      <c r="Q160" s="35">
        <f t="shared" si="18"/>
        <v>542951.55767465488</v>
      </c>
      <c r="R160" s="35">
        <f t="shared" si="19"/>
        <v>579203.88847226405</v>
      </c>
    </row>
    <row r="161" spans="2:18">
      <c r="B161" s="32">
        <v>928</v>
      </c>
      <c r="C161" s="142" t="s">
        <v>170</v>
      </c>
      <c r="D161" s="146">
        <v>4.0183471851968E-3</v>
      </c>
      <c r="E161" s="147">
        <v>4.0170098371492399E-3</v>
      </c>
      <c r="F161" s="147">
        <v>4.0171725291818601E-3</v>
      </c>
      <c r="G161" s="147">
        <v>4.0172948406474902E-3</v>
      </c>
      <c r="H161" s="147">
        <v>4.0173845464474799E-3</v>
      </c>
      <c r="I161" s="147">
        <v>4.0174642849363498E-3</v>
      </c>
      <c r="J161" s="147">
        <v>4.01754521355192E-3</v>
      </c>
      <c r="K161" s="32">
        <v>928</v>
      </c>
      <c r="L161" s="142" t="s">
        <v>170</v>
      </c>
      <c r="M161" s="35">
        <f t="shared" si="14"/>
        <v>578244.54904779606</v>
      </c>
      <c r="N161" s="35">
        <f t="shared" si="15"/>
        <v>621830.18730964768</v>
      </c>
      <c r="O161" s="35">
        <f t="shared" si="16"/>
        <v>665400.61363580648</v>
      </c>
      <c r="P161" s="35">
        <f t="shared" si="17"/>
        <v>708481.83430419839</v>
      </c>
      <c r="Q161" s="35">
        <f t="shared" si="18"/>
        <v>752061.27921151428</v>
      </c>
      <c r="R161" s="35">
        <f t="shared" si="19"/>
        <v>802275.65632982284</v>
      </c>
    </row>
    <row r="162" spans="2:18">
      <c r="B162" s="32">
        <v>1598</v>
      </c>
      <c r="C162" s="142" t="s">
        <v>171</v>
      </c>
      <c r="D162" s="146">
        <v>8.6247451779833796E-4</v>
      </c>
      <c r="E162" s="147">
        <v>8.6218747724178899E-4</v>
      </c>
      <c r="F162" s="147">
        <v>8.6222239650732703E-4</v>
      </c>
      <c r="G162" s="147">
        <v>8.6224864872434001E-4</v>
      </c>
      <c r="H162" s="147">
        <v>8.6226790265214097E-4</v>
      </c>
      <c r="I162" s="147">
        <v>8.6228501725463204E-4</v>
      </c>
      <c r="J162" s="147">
        <v>8.6230238729894998E-4</v>
      </c>
      <c r="K162" s="32">
        <v>1598</v>
      </c>
      <c r="L162" s="142" t="s">
        <v>171</v>
      </c>
      <c r="M162" s="35">
        <f t="shared" si="14"/>
        <v>124111.0251614783</v>
      </c>
      <c r="N162" s="35">
        <f t="shared" si="15"/>
        <v>133465.99142255867</v>
      </c>
      <c r="O162" s="35">
        <f t="shared" si="16"/>
        <v>142817.69268280736</v>
      </c>
      <c r="P162" s="35">
        <f t="shared" si="17"/>
        <v>152064.39370431556</v>
      </c>
      <c r="Q162" s="35">
        <f t="shared" si="18"/>
        <v>161418.0306600325</v>
      </c>
      <c r="R162" s="35">
        <f t="shared" si="19"/>
        <v>172195.75062688906</v>
      </c>
    </row>
    <row r="163" spans="2:18">
      <c r="B163" s="32">
        <v>542</v>
      </c>
      <c r="C163" s="142" t="s">
        <v>172</v>
      </c>
      <c r="D163" s="146">
        <v>1.1172965344205699E-3</v>
      </c>
      <c r="E163" s="147">
        <v>1.1169246864268601E-3</v>
      </c>
      <c r="F163" s="147">
        <v>1.1169699227481201E-3</v>
      </c>
      <c r="G163" s="147">
        <v>1.1170039313019801E-3</v>
      </c>
      <c r="H163" s="147">
        <v>1.11702887389027E-3</v>
      </c>
      <c r="I163" s="147">
        <v>1.11705104507986E-3</v>
      </c>
      <c r="J163" s="147">
        <v>1.11707354718273E-3</v>
      </c>
      <c r="K163" s="32">
        <v>542</v>
      </c>
      <c r="L163" s="142" t="s">
        <v>172</v>
      </c>
      <c r="M163" s="35">
        <f t="shared" si="14"/>
        <v>160780.19168646011</v>
      </c>
      <c r="N163" s="35">
        <f t="shared" si="15"/>
        <v>172899.12525194976</v>
      </c>
      <c r="O163" s="35">
        <f t="shared" si="16"/>
        <v>185013.82915727221</v>
      </c>
      <c r="P163" s="35">
        <f t="shared" si="17"/>
        <v>196992.51002604456</v>
      </c>
      <c r="Q163" s="35">
        <f t="shared" si="18"/>
        <v>209109.72153685949</v>
      </c>
      <c r="R163" s="35">
        <f t="shared" si="19"/>
        <v>223071.76785756068</v>
      </c>
    </row>
    <row r="164" spans="2:18">
      <c r="B164" s="32">
        <v>1931</v>
      </c>
      <c r="C164" s="142" t="s">
        <v>173</v>
      </c>
      <c r="D164" s="146">
        <v>2.2541947624274698E-3</v>
      </c>
      <c r="E164" s="147">
        <v>2.2534445427910299E-3</v>
      </c>
      <c r="F164" s="147">
        <v>2.2535358090532399E-3</v>
      </c>
      <c r="G164" s="147">
        <v>2.25360442280225E-3</v>
      </c>
      <c r="H164" s="147">
        <v>2.2536547455680898E-3</v>
      </c>
      <c r="I164" s="147">
        <v>2.2536994769155102E-3</v>
      </c>
      <c r="J164" s="147">
        <v>2.25374487589498E-3</v>
      </c>
      <c r="K164" s="32">
        <v>1931</v>
      </c>
      <c r="L164" s="142" t="s">
        <v>173</v>
      </c>
      <c r="M164" s="35">
        <f t="shared" si="14"/>
        <v>324381.08849022601</v>
      </c>
      <c r="N164" s="35">
        <f t="shared" si="15"/>
        <v>348831.56849077815</v>
      </c>
      <c r="O164" s="35">
        <f t="shared" si="16"/>
        <v>373273.51496642793</v>
      </c>
      <c r="P164" s="35">
        <f t="shared" si="17"/>
        <v>397441.02899991471</v>
      </c>
      <c r="Q164" s="35">
        <f t="shared" si="18"/>
        <v>421888.03467962943</v>
      </c>
      <c r="R164" s="35">
        <f t="shared" si="19"/>
        <v>450057.0755020958</v>
      </c>
    </row>
    <row r="165" spans="2:18">
      <c r="B165" s="32">
        <v>1659</v>
      </c>
      <c r="C165" s="142" t="s">
        <v>174</v>
      </c>
      <c r="D165" s="146">
        <v>7.6446604986670798E-4</v>
      </c>
      <c r="E165" s="147">
        <v>7.64211627555221E-4</v>
      </c>
      <c r="F165" s="147">
        <v>7.6424257872240305E-4</v>
      </c>
      <c r="G165" s="147">
        <v>7.6426584773293699E-4</v>
      </c>
      <c r="H165" s="147">
        <v>7.6428291371439703E-4</v>
      </c>
      <c r="I165" s="147">
        <v>7.6429808347569603E-4</v>
      </c>
      <c r="J165" s="147">
        <v>7.6431347965134097E-4</v>
      </c>
      <c r="K165" s="32">
        <v>1659</v>
      </c>
      <c r="L165" s="142" t="s">
        <v>174</v>
      </c>
      <c r="M165" s="35">
        <f t="shared" si="14"/>
        <v>110007.49957494652</v>
      </c>
      <c r="N165" s="35">
        <f t="shared" si="15"/>
        <v>118299.40148817694</v>
      </c>
      <c r="O165" s="35">
        <f t="shared" si="16"/>
        <v>126588.4094233973</v>
      </c>
      <c r="P165" s="35">
        <f t="shared" si="17"/>
        <v>134784.34896518869</v>
      </c>
      <c r="Q165" s="35">
        <f t="shared" si="18"/>
        <v>143075.07263048325</v>
      </c>
      <c r="R165" s="35">
        <f t="shared" si="19"/>
        <v>152628.05169201511</v>
      </c>
    </row>
    <row r="166" spans="2:18">
      <c r="B166" s="32">
        <v>1982</v>
      </c>
      <c r="C166" s="142" t="s">
        <v>175</v>
      </c>
      <c r="D166" s="146">
        <v>7.5662537243217799E-3</v>
      </c>
      <c r="E166" s="147">
        <v>7.5637355958029602E-3</v>
      </c>
      <c r="F166" s="147">
        <v>7.5640419329960898E-3</v>
      </c>
      <c r="G166" s="147">
        <v>7.5642722365362501E-3</v>
      </c>
      <c r="H166" s="147">
        <v>7.5644411459937803E-3</v>
      </c>
      <c r="I166" s="147">
        <v>7.5645912877338097E-3</v>
      </c>
      <c r="J166" s="147">
        <v>7.56474367039533E-3</v>
      </c>
      <c r="K166" s="32">
        <v>1982</v>
      </c>
      <c r="L166" s="142" t="s">
        <v>175</v>
      </c>
      <c r="M166" s="35">
        <f t="shared" si="14"/>
        <v>1088792.1752802404</v>
      </c>
      <c r="N166" s="35">
        <f t="shared" si="15"/>
        <v>1170860.7429342638</v>
      </c>
      <c r="O166" s="35">
        <f t="shared" si="16"/>
        <v>1252900.6676264454</v>
      </c>
      <c r="P166" s="35">
        <f t="shared" si="17"/>
        <v>1334019.4538605863</v>
      </c>
      <c r="Q166" s="35">
        <f t="shared" si="18"/>
        <v>1416076.3598811927</v>
      </c>
      <c r="R166" s="35">
        <f t="shared" si="19"/>
        <v>1510626.3577722532</v>
      </c>
    </row>
    <row r="167" spans="2:18">
      <c r="B167" s="32">
        <v>882</v>
      </c>
      <c r="C167" s="142" t="s">
        <v>176</v>
      </c>
      <c r="D167" s="146">
        <v>2.0189744393915598E-3</v>
      </c>
      <c r="E167" s="147">
        <v>2.01830250354327E-3</v>
      </c>
      <c r="F167" s="147">
        <v>2.0183842463694199E-3</v>
      </c>
      <c r="G167" s="147">
        <v>2.0184457004228801E-3</v>
      </c>
      <c r="H167" s="147">
        <v>2.0184907721175101E-3</v>
      </c>
      <c r="I167" s="147">
        <v>2.01853083584607E-3</v>
      </c>
      <c r="J167" s="147">
        <v>2.0185714975407198E-3</v>
      </c>
      <c r="K167" s="32">
        <v>882</v>
      </c>
      <c r="L167" s="142" t="s">
        <v>176</v>
      </c>
      <c r="M167" s="35">
        <f t="shared" si="14"/>
        <v>290532.62708255026</v>
      </c>
      <c r="N167" s="35">
        <f t="shared" si="15"/>
        <v>312431.75264826161</v>
      </c>
      <c r="O167" s="35">
        <f t="shared" si="16"/>
        <v>334323.2351438434</v>
      </c>
      <c r="P167" s="35">
        <f t="shared" si="17"/>
        <v>355968.92162601114</v>
      </c>
      <c r="Q167" s="35">
        <f t="shared" si="18"/>
        <v>377864.93540871236</v>
      </c>
      <c r="R167" s="35">
        <f t="shared" si="19"/>
        <v>403094.59805839864</v>
      </c>
    </row>
    <row r="168" spans="2:18">
      <c r="B168" s="32">
        <v>415</v>
      </c>
      <c r="C168" s="142" t="s">
        <v>177</v>
      </c>
      <c r="D168" s="146">
        <v>3.92033871726517E-4</v>
      </c>
      <c r="E168" s="147">
        <v>3.9190339874626699E-4</v>
      </c>
      <c r="F168" s="147">
        <v>3.9191927113969399E-4</v>
      </c>
      <c r="G168" s="147">
        <v>3.9193120396560898E-4</v>
      </c>
      <c r="H168" s="147">
        <v>3.91939955750973E-4</v>
      </c>
      <c r="I168" s="147">
        <v>3.9194773511574098E-4</v>
      </c>
      <c r="J168" s="147">
        <v>3.9195563059043098E-4</v>
      </c>
      <c r="K168" s="32">
        <v>415</v>
      </c>
      <c r="L168" s="142" t="s">
        <v>177</v>
      </c>
      <c r="M168" s="35">
        <f t="shared" si="14"/>
        <v>56414.102346126398</v>
      </c>
      <c r="N168" s="35">
        <f t="shared" si="15"/>
        <v>60666.359737526654</v>
      </c>
      <c r="O168" s="35">
        <f t="shared" si="16"/>
        <v>64917.133037639687</v>
      </c>
      <c r="P168" s="35">
        <f t="shared" si="17"/>
        <v>69120.17895650705</v>
      </c>
      <c r="Q168" s="35">
        <f t="shared" si="18"/>
        <v>73371.832118196427</v>
      </c>
      <c r="R168" s="35">
        <f t="shared" si="19"/>
        <v>78270.795739494875</v>
      </c>
    </row>
    <row r="169" spans="2:18">
      <c r="B169" s="32">
        <v>1621</v>
      </c>
      <c r="C169" s="142" t="s">
        <v>178</v>
      </c>
      <c r="D169" s="146">
        <v>1.0976948408342501E-3</v>
      </c>
      <c r="E169" s="147">
        <v>1.0973295164895501E-3</v>
      </c>
      <c r="F169" s="147">
        <v>1.0973739591911399E-3</v>
      </c>
      <c r="G169" s="147">
        <v>1.0974073711037099E-3</v>
      </c>
      <c r="H169" s="147">
        <v>1.0974318761027299E-3</v>
      </c>
      <c r="I169" s="147">
        <v>1.0974536583240799E-3</v>
      </c>
      <c r="J169" s="147">
        <v>1.09747576565321E-3</v>
      </c>
      <c r="K169" s="32">
        <v>1621</v>
      </c>
      <c r="L169" s="142" t="s">
        <v>178</v>
      </c>
      <c r="M169" s="35">
        <f t="shared" si="14"/>
        <v>157959.48656915428</v>
      </c>
      <c r="N169" s="35">
        <f t="shared" si="15"/>
        <v>169865.80726507414</v>
      </c>
      <c r="O169" s="35">
        <f t="shared" si="16"/>
        <v>181767.97250539192</v>
      </c>
      <c r="P169" s="35">
        <f t="shared" si="17"/>
        <v>193536.50107822072</v>
      </c>
      <c r="Q169" s="35">
        <f t="shared" si="18"/>
        <v>205441.12993095099</v>
      </c>
      <c r="R169" s="35">
        <f t="shared" si="19"/>
        <v>219158.22807058628</v>
      </c>
    </row>
    <row r="170" spans="2:18">
      <c r="B170" s="32">
        <v>417</v>
      </c>
      <c r="C170" s="142" t="s">
        <v>179</v>
      </c>
      <c r="D170" s="146">
        <v>1.5681354869060701E-4</v>
      </c>
      <c r="E170" s="147">
        <v>1.56761359498507E-4</v>
      </c>
      <c r="F170" s="147">
        <v>1.5676770845587801E-4</v>
      </c>
      <c r="G170" s="147">
        <v>1.5677248158624401E-4</v>
      </c>
      <c r="H170" s="147">
        <v>1.5677598230038901E-4</v>
      </c>
      <c r="I170" s="147">
        <v>1.5677909404629699E-4</v>
      </c>
      <c r="J170" s="147">
        <v>1.5678225223617301E-4</v>
      </c>
      <c r="K170" s="32">
        <v>417</v>
      </c>
      <c r="L170" s="142" t="s">
        <v>179</v>
      </c>
      <c r="M170" s="35">
        <f t="shared" si="14"/>
        <v>22565.64093845059</v>
      </c>
      <c r="N170" s="35">
        <f t="shared" si="15"/>
        <v>24266.543895010724</v>
      </c>
      <c r="O170" s="35">
        <f t="shared" si="16"/>
        <v>25966.853215055944</v>
      </c>
      <c r="P170" s="35">
        <f t="shared" si="17"/>
        <v>27648.071582602784</v>
      </c>
      <c r="Q170" s="35">
        <f t="shared" si="18"/>
        <v>29348.732847278683</v>
      </c>
      <c r="R170" s="35">
        <f t="shared" si="19"/>
        <v>31308.318295798068</v>
      </c>
    </row>
    <row r="171" spans="2:18">
      <c r="B171" s="32">
        <v>80</v>
      </c>
      <c r="C171" s="142" t="s">
        <v>180</v>
      </c>
      <c r="D171" s="146">
        <v>7.6054571114944304E-3</v>
      </c>
      <c r="E171" s="147">
        <v>7.6029259356775901E-3</v>
      </c>
      <c r="F171" s="147">
        <v>7.6032338601100596E-3</v>
      </c>
      <c r="G171" s="147">
        <v>7.6034653569328099E-3</v>
      </c>
      <c r="H171" s="147">
        <v>7.60363514156888E-3</v>
      </c>
      <c r="I171" s="147">
        <v>7.6037860612453902E-3</v>
      </c>
      <c r="J171" s="147">
        <v>7.6039392334543701E-3</v>
      </c>
      <c r="K171" s="32">
        <v>80</v>
      </c>
      <c r="L171" s="142" t="s">
        <v>180</v>
      </c>
      <c r="M171" s="35">
        <f t="shared" si="14"/>
        <v>1094433.5855148535</v>
      </c>
      <c r="N171" s="35">
        <f t="shared" si="15"/>
        <v>1176927.3789080165</v>
      </c>
      <c r="O171" s="35">
        <f t="shared" si="16"/>
        <v>1259392.3809302091</v>
      </c>
      <c r="P171" s="35">
        <f t="shared" si="17"/>
        <v>1340931.4717562373</v>
      </c>
      <c r="Q171" s="35">
        <f t="shared" si="18"/>
        <v>1423413.5430930136</v>
      </c>
      <c r="R171" s="35">
        <f t="shared" si="19"/>
        <v>1518453.4373462021</v>
      </c>
    </row>
    <row r="172" spans="2:18">
      <c r="B172" s="32">
        <v>546</v>
      </c>
      <c r="C172" s="142" t="s">
        <v>181</v>
      </c>
      <c r="D172" s="146">
        <v>9.9184569546808803E-3</v>
      </c>
      <c r="E172" s="147">
        <v>9.91515598828056E-3</v>
      </c>
      <c r="F172" s="147">
        <v>9.9155575598342503E-3</v>
      </c>
      <c r="G172" s="147">
        <v>9.9158594603299104E-3</v>
      </c>
      <c r="H172" s="147">
        <v>9.9160808804996201E-3</v>
      </c>
      <c r="I172" s="147">
        <v>9.9162776984282608E-3</v>
      </c>
      <c r="J172" s="147">
        <v>9.9164774539379202E-3</v>
      </c>
      <c r="K172" s="32">
        <v>546</v>
      </c>
      <c r="L172" s="142" t="s">
        <v>181</v>
      </c>
      <c r="M172" s="35">
        <f t="shared" si="14"/>
        <v>1427276.7893569986</v>
      </c>
      <c r="N172" s="35">
        <f t="shared" si="15"/>
        <v>1534858.9013594231</v>
      </c>
      <c r="O172" s="35">
        <f t="shared" si="16"/>
        <v>1642403.4658522846</v>
      </c>
      <c r="P172" s="35">
        <f t="shared" si="17"/>
        <v>1748740.5275996288</v>
      </c>
      <c r="Q172" s="35">
        <f t="shared" si="18"/>
        <v>1856307.3525903723</v>
      </c>
      <c r="R172" s="35">
        <f t="shared" si="19"/>
        <v>1980251.1322092235</v>
      </c>
    </row>
    <row r="173" spans="2:18">
      <c r="B173" s="32">
        <v>547</v>
      </c>
      <c r="C173" s="142" t="s">
        <v>182</v>
      </c>
      <c r="D173" s="146">
        <v>1.48972871256077E-3</v>
      </c>
      <c r="E173" s="147">
        <v>1.4892329152358199E-3</v>
      </c>
      <c r="F173" s="147">
        <v>1.4892932303308399E-3</v>
      </c>
      <c r="G173" s="147">
        <v>1.4893385750693201E-3</v>
      </c>
      <c r="H173" s="147">
        <v>1.4893718318537E-3</v>
      </c>
      <c r="I173" s="147">
        <v>1.48940139343982E-3</v>
      </c>
      <c r="J173" s="147">
        <v>1.4894313962436399E-3</v>
      </c>
      <c r="K173" s="32">
        <v>547</v>
      </c>
      <c r="L173" s="142" t="s">
        <v>182</v>
      </c>
      <c r="M173" s="35">
        <f t="shared" si="14"/>
        <v>214373.58891528109</v>
      </c>
      <c r="N173" s="35">
        <f t="shared" si="15"/>
        <v>230532.16700260169</v>
      </c>
      <c r="O173" s="35">
        <f t="shared" si="16"/>
        <v>246685.10554303179</v>
      </c>
      <c r="P173" s="35">
        <f t="shared" si="17"/>
        <v>262656.68003472721</v>
      </c>
      <c r="Q173" s="35">
        <f t="shared" si="18"/>
        <v>278812.96204914723</v>
      </c>
      <c r="R173" s="35">
        <f t="shared" si="19"/>
        <v>297429.02381008095</v>
      </c>
    </row>
    <row r="174" spans="2:18">
      <c r="B174" s="32">
        <v>1916</v>
      </c>
      <c r="C174" s="142" t="s">
        <v>183</v>
      </c>
      <c r="D174" s="146">
        <v>3.4498980711933501E-3</v>
      </c>
      <c r="E174" s="147">
        <v>3.4487499089671499E-3</v>
      </c>
      <c r="F174" s="147">
        <v>3.4488895860292999E-3</v>
      </c>
      <c r="G174" s="147">
        <v>3.44899459489736E-3</v>
      </c>
      <c r="H174" s="147">
        <v>3.44907161060856E-3</v>
      </c>
      <c r="I174" s="147">
        <v>3.4491400690185299E-3</v>
      </c>
      <c r="J174" s="147">
        <v>3.4492095491957999E-3</v>
      </c>
      <c r="K174" s="32">
        <v>1916</v>
      </c>
      <c r="L174" s="142" t="s">
        <v>183</v>
      </c>
      <c r="M174" s="35">
        <f t="shared" si="14"/>
        <v>496444.10064591235</v>
      </c>
      <c r="N174" s="35">
        <f t="shared" si="15"/>
        <v>533863.9656902334</v>
      </c>
      <c r="O174" s="35">
        <f t="shared" si="16"/>
        <v>571270.77073122945</v>
      </c>
      <c r="P174" s="35">
        <f t="shared" si="17"/>
        <v>608257.57481726166</v>
      </c>
      <c r="Q174" s="35">
        <f t="shared" si="18"/>
        <v>645672.12264013034</v>
      </c>
      <c r="R174" s="35">
        <f t="shared" si="19"/>
        <v>688783.00250755623</v>
      </c>
    </row>
    <row r="175" spans="2:18">
      <c r="B175" s="32">
        <v>995</v>
      </c>
      <c r="C175" s="142" t="s">
        <v>184</v>
      </c>
      <c r="D175" s="146">
        <v>4.7632115414771798E-3</v>
      </c>
      <c r="E175" s="147">
        <v>4.7616262947671496E-3</v>
      </c>
      <c r="F175" s="147">
        <v>4.7618191443472803E-3</v>
      </c>
      <c r="G175" s="147">
        <v>4.7619641281821503E-3</v>
      </c>
      <c r="H175" s="147">
        <v>4.7620704623743196E-3</v>
      </c>
      <c r="I175" s="147">
        <v>4.7621649816562599E-3</v>
      </c>
      <c r="J175" s="147">
        <v>4.7622609116737399E-3</v>
      </c>
      <c r="K175" s="32">
        <v>995</v>
      </c>
      <c r="L175" s="142" t="s">
        <v>184</v>
      </c>
      <c r="M175" s="35">
        <f t="shared" si="14"/>
        <v>685431.34350543655</v>
      </c>
      <c r="N175" s="35">
        <f t="shared" si="15"/>
        <v>737096.27081094857</v>
      </c>
      <c r="O175" s="35">
        <f t="shared" si="16"/>
        <v>788743.16640732239</v>
      </c>
      <c r="P175" s="35">
        <f t="shared" si="17"/>
        <v>839810.17432156019</v>
      </c>
      <c r="Q175" s="35">
        <f t="shared" si="18"/>
        <v>891467.76023608784</v>
      </c>
      <c r="R175" s="35">
        <f t="shared" si="19"/>
        <v>950990.16823486332</v>
      </c>
    </row>
    <row r="176" spans="2:18">
      <c r="B176" s="32">
        <v>1640</v>
      </c>
      <c r="C176" s="142" t="s">
        <v>185</v>
      </c>
      <c r="D176" s="146">
        <v>9.2127959855731504E-4</v>
      </c>
      <c r="E176" s="147">
        <v>9.2097298705372797E-4</v>
      </c>
      <c r="F176" s="147">
        <v>9.2101028717827996E-4</v>
      </c>
      <c r="G176" s="147">
        <v>9.2103832931918097E-4</v>
      </c>
      <c r="H176" s="147">
        <v>9.2105889601478699E-4</v>
      </c>
      <c r="I176" s="147">
        <v>9.2107717752199295E-4</v>
      </c>
      <c r="J176" s="147">
        <v>9.2109573188751395E-4</v>
      </c>
      <c r="K176" s="32">
        <v>1640</v>
      </c>
      <c r="L176" s="142" t="s">
        <v>185</v>
      </c>
      <c r="M176" s="35">
        <f t="shared" si="14"/>
        <v>132573.14051339711</v>
      </c>
      <c r="N176" s="35">
        <f t="shared" si="15"/>
        <v>142565.9453831875</v>
      </c>
      <c r="O176" s="35">
        <f t="shared" si="16"/>
        <v>152555.26263845325</v>
      </c>
      <c r="P176" s="35">
        <f t="shared" si="17"/>
        <v>162432.42054779164</v>
      </c>
      <c r="Q176" s="35">
        <f t="shared" si="18"/>
        <v>172423.80547776193</v>
      </c>
      <c r="R176" s="35">
        <f t="shared" si="19"/>
        <v>183936.36998781314</v>
      </c>
    </row>
    <row r="177" spans="2:18">
      <c r="B177" s="32">
        <v>327</v>
      </c>
      <c r="C177" s="142" t="s">
        <v>186</v>
      </c>
      <c r="D177" s="146">
        <v>4.50838952485495E-4</v>
      </c>
      <c r="E177" s="147">
        <v>4.5068890855820798E-4</v>
      </c>
      <c r="F177" s="147">
        <v>4.50707161810648E-4</v>
      </c>
      <c r="G177" s="147">
        <v>4.5072088456045098E-4</v>
      </c>
      <c r="H177" s="147">
        <v>4.5073094911361999E-4</v>
      </c>
      <c r="I177" s="147">
        <v>4.5073989538310302E-4</v>
      </c>
      <c r="J177" s="147">
        <v>4.5074897517899702E-4</v>
      </c>
      <c r="K177" s="32">
        <v>327</v>
      </c>
      <c r="L177" s="142" t="s">
        <v>186</v>
      </c>
      <c r="M177" s="35">
        <f t="shared" si="14"/>
        <v>64876.21769804549</v>
      </c>
      <c r="N177" s="35">
        <f t="shared" si="15"/>
        <v>69766.313698155631</v>
      </c>
      <c r="O177" s="35">
        <f t="shared" si="16"/>
        <v>74654.70299328574</v>
      </c>
      <c r="P177" s="35">
        <f t="shared" si="17"/>
        <v>79488.205799983276</v>
      </c>
      <c r="Q177" s="35">
        <f t="shared" si="18"/>
        <v>84377.606935926058</v>
      </c>
      <c r="R177" s="35">
        <f t="shared" si="19"/>
        <v>90011.41510041937</v>
      </c>
    </row>
    <row r="178" spans="2:18">
      <c r="B178" s="32">
        <v>1705</v>
      </c>
      <c r="C178" s="142" t="s">
        <v>187</v>
      </c>
      <c r="D178" s="146">
        <v>1.7445507291830001E-3</v>
      </c>
      <c r="E178" s="147">
        <v>1.7439701244208899E-3</v>
      </c>
      <c r="F178" s="147">
        <v>1.7440407565716401E-3</v>
      </c>
      <c r="G178" s="147">
        <v>1.7440938576469599E-3</v>
      </c>
      <c r="H178" s="147">
        <v>1.74413280309183E-3</v>
      </c>
      <c r="I178" s="147">
        <v>1.74416742126505E-3</v>
      </c>
      <c r="J178" s="147">
        <v>1.74420255612742E-3</v>
      </c>
      <c r="K178" s="32">
        <v>1705</v>
      </c>
      <c r="L178" s="142" t="s">
        <v>187</v>
      </c>
      <c r="M178" s="35">
        <f t="shared" si="14"/>
        <v>251042.7554402627</v>
      </c>
      <c r="N178" s="35">
        <f t="shared" si="15"/>
        <v>269965.30083199387</v>
      </c>
      <c r="O178" s="35">
        <f t="shared" si="16"/>
        <v>288881.24201749661</v>
      </c>
      <c r="P178" s="35">
        <f t="shared" si="17"/>
        <v>307584.79635645641</v>
      </c>
      <c r="Q178" s="35">
        <f t="shared" si="18"/>
        <v>326504.65292597463</v>
      </c>
      <c r="R178" s="35">
        <f t="shared" si="19"/>
        <v>348305.04104075255</v>
      </c>
    </row>
    <row r="179" spans="2:18">
      <c r="B179" s="32">
        <v>553</v>
      </c>
      <c r="C179" s="142" t="s">
        <v>188</v>
      </c>
      <c r="D179" s="146">
        <v>9.8008467931629309E-4</v>
      </c>
      <c r="E179" s="147">
        <v>9.797584968656689E-4</v>
      </c>
      <c r="F179" s="147">
        <v>9.7979817784923495E-4</v>
      </c>
      <c r="G179" s="147">
        <v>9.7982800991402302E-4</v>
      </c>
      <c r="H179" s="147">
        <v>9.798498893774329E-4</v>
      </c>
      <c r="I179" s="147">
        <v>9.7986933778935396E-4</v>
      </c>
      <c r="J179" s="147">
        <v>9.7988907647607901E-4</v>
      </c>
      <c r="K179" s="32">
        <v>553</v>
      </c>
      <c r="L179" s="142" t="s">
        <v>188</v>
      </c>
      <c r="M179" s="35">
        <f t="shared" si="14"/>
        <v>141035.2558653162</v>
      </c>
      <c r="N179" s="35">
        <f t="shared" si="15"/>
        <v>151665.89934381662</v>
      </c>
      <c r="O179" s="35">
        <f t="shared" si="16"/>
        <v>162292.83259409934</v>
      </c>
      <c r="P179" s="35">
        <f t="shared" si="17"/>
        <v>172800.44739126769</v>
      </c>
      <c r="Q179" s="35">
        <f t="shared" si="18"/>
        <v>183429.58029549135</v>
      </c>
      <c r="R179" s="35">
        <f t="shared" si="19"/>
        <v>195676.98934873746</v>
      </c>
    </row>
    <row r="180" spans="2:18">
      <c r="B180" s="32">
        <v>262</v>
      </c>
      <c r="C180" s="142" t="s">
        <v>189</v>
      </c>
      <c r="D180" s="146">
        <v>1.2153050023522001E-3</v>
      </c>
      <c r="E180" s="147">
        <v>1.21490053611343E-3</v>
      </c>
      <c r="F180" s="147">
        <v>1.2149497405330499E-3</v>
      </c>
      <c r="G180" s="147">
        <v>1.2149867322933799E-3</v>
      </c>
      <c r="H180" s="147">
        <v>1.21501386282801E-3</v>
      </c>
      <c r="I180" s="147">
        <v>1.2150379788588E-3</v>
      </c>
      <c r="J180" s="147">
        <v>1.2150624548303401E-3</v>
      </c>
      <c r="K180" s="32">
        <v>262</v>
      </c>
      <c r="L180" s="142" t="s">
        <v>189</v>
      </c>
      <c r="M180" s="35">
        <f t="shared" si="14"/>
        <v>174883.71727299216</v>
      </c>
      <c r="N180" s="35">
        <f t="shared" si="15"/>
        <v>188065.71518633238</v>
      </c>
      <c r="O180" s="35">
        <f t="shared" si="16"/>
        <v>201243.11241668172</v>
      </c>
      <c r="P180" s="35">
        <f t="shared" si="17"/>
        <v>214272.55476517073</v>
      </c>
      <c r="Q180" s="35">
        <f t="shared" si="18"/>
        <v>227452.67956640947</v>
      </c>
      <c r="R180" s="35">
        <f t="shared" si="19"/>
        <v>242639.46679243489</v>
      </c>
    </row>
    <row r="181" spans="2:18">
      <c r="B181" s="32">
        <v>809</v>
      </c>
      <c r="C181" s="142" t="s">
        <v>190</v>
      </c>
      <c r="D181" s="146">
        <v>9.6048298572996697E-4</v>
      </c>
      <c r="E181" s="147">
        <v>9.6016332692835504E-4</v>
      </c>
      <c r="F181" s="147">
        <v>9.6020221429225002E-4</v>
      </c>
      <c r="G181" s="147">
        <v>9.6023144971574205E-4</v>
      </c>
      <c r="H181" s="147">
        <v>9.6025289158988502E-4</v>
      </c>
      <c r="I181" s="147">
        <v>9.6027195103356696E-4</v>
      </c>
      <c r="J181" s="147">
        <v>9.6029129494655703E-4</v>
      </c>
      <c r="K181" s="32">
        <v>809</v>
      </c>
      <c r="L181" s="142" t="s">
        <v>190</v>
      </c>
      <c r="M181" s="35">
        <f t="shared" si="14"/>
        <v>138214.55074800979</v>
      </c>
      <c r="N181" s="35">
        <f t="shared" si="15"/>
        <v>148632.58135694027</v>
      </c>
      <c r="O181" s="35">
        <f t="shared" si="16"/>
        <v>159046.97594221725</v>
      </c>
      <c r="P181" s="35">
        <f t="shared" si="17"/>
        <v>169344.43844344246</v>
      </c>
      <c r="Q181" s="35">
        <f t="shared" si="18"/>
        <v>179760.98868958154</v>
      </c>
      <c r="R181" s="35">
        <f t="shared" si="19"/>
        <v>191763.44956176265</v>
      </c>
    </row>
    <row r="182" spans="2:18">
      <c r="B182" s="32">
        <v>331</v>
      </c>
      <c r="C182" s="142" t="s">
        <v>191</v>
      </c>
      <c r="D182" s="146">
        <v>3.7243217814019098E-4</v>
      </c>
      <c r="E182" s="147">
        <v>3.72308228808954E-4</v>
      </c>
      <c r="F182" s="147">
        <v>3.7232330758270901E-4</v>
      </c>
      <c r="G182" s="147">
        <v>3.7233464376732801E-4</v>
      </c>
      <c r="H182" s="147">
        <v>3.7234295796342398E-4</v>
      </c>
      <c r="I182" s="147">
        <v>3.7235034835995403E-4</v>
      </c>
      <c r="J182" s="147">
        <v>3.7235784906090999E-4</v>
      </c>
      <c r="K182" s="32">
        <v>331</v>
      </c>
      <c r="L182" s="142" t="s">
        <v>191</v>
      </c>
      <c r="M182" s="35">
        <f t="shared" si="14"/>
        <v>53593.397228820126</v>
      </c>
      <c r="N182" s="35">
        <f t="shared" si="15"/>
        <v>57633.041750650278</v>
      </c>
      <c r="O182" s="35">
        <f t="shared" si="16"/>
        <v>61671.276385757614</v>
      </c>
      <c r="P182" s="35">
        <f t="shared" si="17"/>
        <v>65664.170008681627</v>
      </c>
      <c r="Q182" s="35">
        <f t="shared" si="18"/>
        <v>69703.240512286618</v>
      </c>
      <c r="R182" s="35">
        <f t="shared" si="19"/>
        <v>74357.255952520238</v>
      </c>
    </row>
    <row r="183" spans="2:18">
      <c r="B183" s="32">
        <v>168</v>
      </c>
      <c r="C183" s="142" t="s">
        <v>192</v>
      </c>
      <c r="D183" s="146">
        <v>8.0366943703936002E-4</v>
      </c>
      <c r="E183" s="147">
        <v>8.0340196742984796E-4</v>
      </c>
      <c r="F183" s="147">
        <v>8.0343450583637204E-4</v>
      </c>
      <c r="G183" s="147">
        <v>8.0345896812949796E-4</v>
      </c>
      <c r="H183" s="147">
        <v>8.0347690928949495E-4</v>
      </c>
      <c r="I183" s="147">
        <v>8.0349285698727005E-4</v>
      </c>
      <c r="J183" s="147">
        <v>8.0350904271038503E-4</v>
      </c>
      <c r="K183" s="32">
        <v>168</v>
      </c>
      <c r="L183" s="142" t="s">
        <v>192</v>
      </c>
      <c r="M183" s="35">
        <f t="shared" si="14"/>
        <v>115648.90980955921</v>
      </c>
      <c r="N183" s="35">
        <f t="shared" si="15"/>
        <v>124366.03746192953</v>
      </c>
      <c r="O183" s="35">
        <f t="shared" si="16"/>
        <v>133080.12272716127</v>
      </c>
      <c r="P183" s="35">
        <f t="shared" si="17"/>
        <v>141696.36686083951</v>
      </c>
      <c r="Q183" s="35">
        <f t="shared" si="18"/>
        <v>150412.25584230287</v>
      </c>
      <c r="R183" s="35">
        <f t="shared" si="19"/>
        <v>160455.13126596477</v>
      </c>
    </row>
    <row r="184" spans="2:18">
      <c r="B184" s="32">
        <v>263</v>
      </c>
      <c r="C184" s="142" t="s">
        <v>193</v>
      </c>
      <c r="D184" s="146">
        <v>1.5289320997334201E-3</v>
      </c>
      <c r="E184" s="147">
        <v>1.52842325511045E-3</v>
      </c>
      <c r="F184" s="147">
        <v>1.52848515744481E-3</v>
      </c>
      <c r="G184" s="147">
        <v>1.5285316954658801E-3</v>
      </c>
      <c r="H184" s="147">
        <v>1.5285658274287999E-3</v>
      </c>
      <c r="I184" s="147">
        <v>1.5285961669514001E-3</v>
      </c>
      <c r="J184" s="147">
        <v>1.52862695930269E-3</v>
      </c>
      <c r="K184" s="32">
        <v>263</v>
      </c>
      <c r="L184" s="142" t="s">
        <v>193</v>
      </c>
      <c r="M184" s="35">
        <f t="shared" si="14"/>
        <v>220014.9991498942</v>
      </c>
      <c r="N184" s="35">
        <f t="shared" si="15"/>
        <v>236598.80297635446</v>
      </c>
      <c r="O184" s="35">
        <f t="shared" si="16"/>
        <v>253176.81884679562</v>
      </c>
      <c r="P184" s="35">
        <f t="shared" si="17"/>
        <v>269568.69793037837</v>
      </c>
      <c r="Q184" s="35">
        <f t="shared" si="18"/>
        <v>286150.14526096801</v>
      </c>
      <c r="R184" s="35">
        <f t="shared" si="19"/>
        <v>305256.1033840318</v>
      </c>
    </row>
    <row r="185" spans="2:18">
      <c r="B185" s="32">
        <v>1641</v>
      </c>
      <c r="C185" s="142" t="s">
        <v>194</v>
      </c>
      <c r="D185" s="146">
        <v>7.0566096910773101E-4</v>
      </c>
      <c r="E185" s="147">
        <v>7.0542611774328202E-4</v>
      </c>
      <c r="F185" s="147">
        <v>7.0545468805144904E-4</v>
      </c>
      <c r="G185" s="147">
        <v>7.0547616713809603E-4</v>
      </c>
      <c r="H185" s="147">
        <v>7.0549192035175199E-4</v>
      </c>
      <c r="I185" s="147">
        <v>7.0550592320833502E-4</v>
      </c>
      <c r="J185" s="147">
        <v>7.05520135062777E-4</v>
      </c>
      <c r="K185" s="32">
        <v>1641</v>
      </c>
      <c r="L185" s="142" t="s">
        <v>194</v>
      </c>
      <c r="M185" s="35">
        <f t="shared" si="14"/>
        <v>101545.38422302772</v>
      </c>
      <c r="N185" s="35">
        <f t="shared" si="15"/>
        <v>109199.44752754795</v>
      </c>
      <c r="O185" s="35">
        <f t="shared" si="16"/>
        <v>116850.83946775142</v>
      </c>
      <c r="P185" s="35">
        <f t="shared" si="17"/>
        <v>124416.32212171279</v>
      </c>
      <c r="Q185" s="35">
        <f t="shared" si="18"/>
        <v>132069.29781275382</v>
      </c>
      <c r="R185" s="35">
        <f t="shared" si="19"/>
        <v>140887.432331091</v>
      </c>
    </row>
    <row r="186" spans="2:18">
      <c r="B186" s="32">
        <v>1991</v>
      </c>
      <c r="C186" s="142" t="s">
        <v>195</v>
      </c>
      <c r="D186" s="146">
        <v>5.09644033244472E-3</v>
      </c>
      <c r="E186" s="147">
        <v>5.0947441837014698E-3</v>
      </c>
      <c r="F186" s="147">
        <v>5.0949505248160196E-3</v>
      </c>
      <c r="G186" s="147">
        <v>5.0951056515529097E-3</v>
      </c>
      <c r="H186" s="147">
        <v>5.0952194247626502E-3</v>
      </c>
      <c r="I186" s="147">
        <v>5.0953205565046397E-3</v>
      </c>
      <c r="J186" s="147">
        <v>5.0954231976756102E-3</v>
      </c>
      <c r="K186" s="32">
        <v>1991</v>
      </c>
      <c r="L186" s="142" t="s">
        <v>195</v>
      </c>
      <c r="M186" s="35">
        <f t="shared" si="14"/>
        <v>733383.33049964299</v>
      </c>
      <c r="N186" s="35">
        <f t="shared" si="15"/>
        <v>788662.67658784613</v>
      </c>
      <c r="O186" s="35">
        <f t="shared" si="16"/>
        <v>843922.72948931484</v>
      </c>
      <c r="P186" s="35">
        <f t="shared" si="17"/>
        <v>898562.32643459179</v>
      </c>
      <c r="Q186" s="35">
        <f t="shared" si="18"/>
        <v>953833.81753655488</v>
      </c>
      <c r="R186" s="35">
        <f t="shared" si="19"/>
        <v>1017520.3446134347</v>
      </c>
    </row>
    <row r="187" spans="2:18">
      <c r="B187" s="32">
        <v>556</v>
      </c>
      <c r="C187" s="142" t="s">
        <v>196</v>
      </c>
      <c r="D187" s="146">
        <v>1.78375411635565E-3</v>
      </c>
      <c r="E187" s="147">
        <v>1.78316046429551E-3</v>
      </c>
      <c r="F187" s="147">
        <v>1.7832326836855999E-3</v>
      </c>
      <c r="G187" s="147">
        <v>1.7832869780435199E-3</v>
      </c>
      <c r="H187" s="147">
        <v>1.7833267986669299E-3</v>
      </c>
      <c r="I187" s="147">
        <v>1.7833621947766201E-3</v>
      </c>
      <c r="J187" s="147">
        <v>1.78339811918646E-3</v>
      </c>
      <c r="K187" s="32">
        <v>556</v>
      </c>
      <c r="L187" s="142" t="s">
        <v>196</v>
      </c>
      <c r="M187" s="35">
        <f t="shared" si="14"/>
        <v>256684.16567487441</v>
      </c>
      <c r="N187" s="35">
        <f t="shared" si="15"/>
        <v>276031.93680574506</v>
      </c>
      <c r="O187" s="35">
        <f t="shared" si="16"/>
        <v>295372.95532126044</v>
      </c>
      <c r="P187" s="35">
        <f t="shared" si="17"/>
        <v>314496.81425210758</v>
      </c>
      <c r="Q187" s="35">
        <f t="shared" si="18"/>
        <v>333841.83613779355</v>
      </c>
      <c r="R187" s="35">
        <f t="shared" si="19"/>
        <v>356132.12061470147</v>
      </c>
    </row>
    <row r="188" spans="2:18">
      <c r="B188" s="32">
        <v>935</v>
      </c>
      <c r="C188" s="142" t="s">
        <v>197</v>
      </c>
      <c r="D188" s="146">
        <v>1.17414144582092E-2</v>
      </c>
      <c r="E188" s="147">
        <v>1.1737506792450701E-2</v>
      </c>
      <c r="F188" s="147">
        <v>1.17379821706338E-2</v>
      </c>
      <c r="G188" s="147">
        <v>1.1738339558769999E-2</v>
      </c>
      <c r="H188" s="147">
        <v>1.17386016747417E-2</v>
      </c>
      <c r="I188" s="147">
        <v>1.17388346667165E-2</v>
      </c>
      <c r="J188" s="147">
        <v>1.17390711361834E-2</v>
      </c>
      <c r="K188" s="32">
        <v>935</v>
      </c>
      <c r="L188" s="142" t="s">
        <v>197</v>
      </c>
      <c r="M188" s="35">
        <f t="shared" si="14"/>
        <v>1689602.3652664861</v>
      </c>
      <c r="N188" s="35">
        <f t="shared" si="15"/>
        <v>1816957.4741389179</v>
      </c>
      <c r="O188" s="35">
        <f t="shared" si="16"/>
        <v>1944268.1344773103</v>
      </c>
      <c r="P188" s="35">
        <f t="shared" si="17"/>
        <v>2070149.3597473961</v>
      </c>
      <c r="Q188" s="35">
        <f t="shared" si="18"/>
        <v>2197486.3719399939</v>
      </c>
      <c r="R188" s="35">
        <f t="shared" si="19"/>
        <v>2344210.3323978698</v>
      </c>
    </row>
    <row r="189" spans="2:18">
      <c r="B189" s="32">
        <v>420</v>
      </c>
      <c r="C189" s="142" t="s">
        <v>198</v>
      </c>
      <c r="D189" s="146">
        <v>2.1953896816685001E-3</v>
      </c>
      <c r="E189" s="147">
        <v>2.1946590329791002E-3</v>
      </c>
      <c r="F189" s="147">
        <v>2.1947479183822899E-3</v>
      </c>
      <c r="G189" s="147">
        <v>2.1948147422074099E-3</v>
      </c>
      <c r="H189" s="147">
        <v>2.1948637522054499E-3</v>
      </c>
      <c r="I189" s="147">
        <v>2.1949073166481598E-3</v>
      </c>
      <c r="J189" s="147">
        <v>2.19495153130642E-3</v>
      </c>
      <c r="K189" s="32">
        <v>420</v>
      </c>
      <c r="L189" s="142" t="s">
        <v>198</v>
      </c>
      <c r="M189" s="35">
        <f t="shared" si="14"/>
        <v>315918.97313830856</v>
      </c>
      <c r="N189" s="35">
        <f t="shared" si="15"/>
        <v>339731.61453014979</v>
      </c>
      <c r="O189" s="35">
        <f t="shared" si="16"/>
        <v>363535.94501078222</v>
      </c>
      <c r="P189" s="35">
        <f t="shared" si="17"/>
        <v>387073.0021564397</v>
      </c>
      <c r="Q189" s="35">
        <f t="shared" si="18"/>
        <v>410882.25986190198</v>
      </c>
      <c r="R189" s="35">
        <f t="shared" si="19"/>
        <v>438316.45614117256</v>
      </c>
    </row>
    <row r="190" spans="2:18">
      <c r="B190" s="32">
        <v>938</v>
      </c>
      <c r="C190" s="142" t="s">
        <v>199</v>
      </c>
      <c r="D190" s="146">
        <v>9.2127959855731504E-4</v>
      </c>
      <c r="E190" s="147">
        <v>9.2097298705372797E-4</v>
      </c>
      <c r="F190" s="147">
        <v>9.2101028717827996E-4</v>
      </c>
      <c r="G190" s="147">
        <v>9.2103832931918097E-4</v>
      </c>
      <c r="H190" s="147">
        <v>9.2105889601478699E-4</v>
      </c>
      <c r="I190" s="147">
        <v>9.2107717752199295E-4</v>
      </c>
      <c r="J190" s="147">
        <v>9.2109573188751395E-4</v>
      </c>
      <c r="K190" s="32">
        <v>938</v>
      </c>
      <c r="L190" s="142" t="s">
        <v>199</v>
      </c>
      <c r="M190" s="35">
        <f t="shared" si="14"/>
        <v>132573.14051339711</v>
      </c>
      <c r="N190" s="35">
        <f t="shared" si="15"/>
        <v>142565.9453831875</v>
      </c>
      <c r="O190" s="35">
        <f t="shared" si="16"/>
        <v>152555.26263845325</v>
      </c>
      <c r="P190" s="35">
        <f t="shared" si="17"/>
        <v>162432.42054779164</v>
      </c>
      <c r="Q190" s="35">
        <f t="shared" si="18"/>
        <v>172423.80547776193</v>
      </c>
      <c r="R190" s="35">
        <f t="shared" si="19"/>
        <v>183936.36998781314</v>
      </c>
    </row>
    <row r="191" spans="2:18">
      <c r="B191" s="32">
        <v>1948</v>
      </c>
      <c r="C191" s="142" t="s">
        <v>200</v>
      </c>
      <c r="D191" s="146">
        <v>7.1154147718362898E-3</v>
      </c>
      <c r="E191" s="147">
        <v>7.1130466872447598E-3</v>
      </c>
      <c r="F191" s="147">
        <v>7.1133347711854504E-3</v>
      </c>
      <c r="G191" s="147">
        <v>7.1135513519758097E-3</v>
      </c>
      <c r="H191" s="147">
        <v>7.1137101968801698E-3</v>
      </c>
      <c r="I191" s="147">
        <v>7.1138513923507101E-3</v>
      </c>
      <c r="J191" s="147">
        <v>7.1139946952163396E-3</v>
      </c>
      <c r="K191" s="32">
        <v>1948</v>
      </c>
      <c r="L191" s="142" t="s">
        <v>200</v>
      </c>
      <c r="M191" s="35">
        <f t="shared" si="14"/>
        <v>1023915.9575821961</v>
      </c>
      <c r="N191" s="35">
        <f t="shared" si="15"/>
        <v>1101094.4292361094</v>
      </c>
      <c r="O191" s="35">
        <f t="shared" si="16"/>
        <v>1178245.9646331614</v>
      </c>
      <c r="P191" s="35">
        <f t="shared" si="17"/>
        <v>1254531.2480606048</v>
      </c>
      <c r="Q191" s="35">
        <f t="shared" si="18"/>
        <v>1331698.7529452674</v>
      </c>
      <c r="R191" s="35">
        <f t="shared" si="19"/>
        <v>1420614.9426718352</v>
      </c>
    </row>
    <row r="192" spans="2:18">
      <c r="B192" s="32">
        <v>119</v>
      </c>
      <c r="C192" s="142" t="s">
        <v>201</v>
      </c>
      <c r="D192" s="146">
        <v>2.11698290732319E-3</v>
      </c>
      <c r="E192" s="147">
        <v>2.11627835322984E-3</v>
      </c>
      <c r="F192" s="147">
        <v>2.1163640641543402E-3</v>
      </c>
      <c r="G192" s="147">
        <v>2.1164285014142899E-3</v>
      </c>
      <c r="H192" s="147">
        <v>2.1164757610552501E-3</v>
      </c>
      <c r="I192" s="147">
        <v>2.1165177696250001E-3</v>
      </c>
      <c r="J192" s="147">
        <v>2.1165604051883299E-3</v>
      </c>
      <c r="K192" s="32">
        <v>119</v>
      </c>
      <c r="L192" s="142" t="s">
        <v>201</v>
      </c>
      <c r="M192" s="35">
        <f t="shared" si="14"/>
        <v>304636.15266908228</v>
      </c>
      <c r="N192" s="35">
        <f t="shared" si="15"/>
        <v>327598.3425826428</v>
      </c>
      <c r="O192" s="35">
        <f t="shared" si="16"/>
        <v>350552.51840325457</v>
      </c>
      <c r="P192" s="35">
        <f t="shared" si="17"/>
        <v>373248.96636513737</v>
      </c>
      <c r="Q192" s="35">
        <f t="shared" si="18"/>
        <v>396207.89343826054</v>
      </c>
      <c r="R192" s="35">
        <f t="shared" si="19"/>
        <v>422662.29699327284</v>
      </c>
    </row>
    <row r="193" spans="2:18">
      <c r="B193" s="32">
        <v>687</v>
      </c>
      <c r="C193" s="142" t="s">
        <v>202</v>
      </c>
      <c r="D193" s="146">
        <v>2.0581778265642099E-3</v>
      </c>
      <c r="E193" s="147">
        <v>2.0574928434178999E-3</v>
      </c>
      <c r="F193" s="147">
        <v>2.0575761734833902E-3</v>
      </c>
      <c r="G193" s="147">
        <v>2.0576388208194398E-3</v>
      </c>
      <c r="H193" s="147">
        <v>2.0576847676926002E-3</v>
      </c>
      <c r="I193" s="147">
        <v>2.0577256093576401E-3</v>
      </c>
      <c r="J193" s="147">
        <v>2.0577670605997599E-3</v>
      </c>
      <c r="K193" s="32">
        <v>687</v>
      </c>
      <c r="L193" s="142" t="s">
        <v>202</v>
      </c>
      <c r="M193" s="35">
        <f t="shared" si="14"/>
        <v>296174.03731716331</v>
      </c>
      <c r="N193" s="35">
        <f t="shared" si="15"/>
        <v>318498.38862201443</v>
      </c>
      <c r="O193" s="35">
        <f t="shared" si="16"/>
        <v>340814.94844760717</v>
      </c>
      <c r="P193" s="35">
        <f t="shared" si="17"/>
        <v>362880.93952166056</v>
      </c>
      <c r="Q193" s="35">
        <f t="shared" si="18"/>
        <v>385202.11862053128</v>
      </c>
      <c r="R193" s="35">
        <f t="shared" si="19"/>
        <v>410921.67763234751</v>
      </c>
    </row>
    <row r="194" spans="2:18">
      <c r="B194" s="32">
        <v>1842</v>
      </c>
      <c r="C194" s="142" t="s">
        <v>203</v>
      </c>
      <c r="D194" s="146">
        <v>6.4685588834875296E-4</v>
      </c>
      <c r="E194" s="147">
        <v>6.4664060793134099E-4</v>
      </c>
      <c r="F194" s="147">
        <v>6.4666679738049503E-4</v>
      </c>
      <c r="G194" s="147">
        <v>6.4668648654325495E-4</v>
      </c>
      <c r="H194" s="147">
        <v>6.4670092698910597E-4</v>
      </c>
      <c r="I194" s="147">
        <v>6.46713762940974E-4</v>
      </c>
      <c r="J194" s="147">
        <v>6.4672679047421205E-4</v>
      </c>
      <c r="K194" s="32">
        <v>1842</v>
      </c>
      <c r="L194" s="142" t="s">
        <v>203</v>
      </c>
      <c r="M194" s="35">
        <f t="shared" si="14"/>
        <v>93083.268871108623</v>
      </c>
      <c r="N194" s="35">
        <f t="shared" si="15"/>
        <v>100099.49356691897</v>
      </c>
      <c r="O194" s="35">
        <f t="shared" si="16"/>
        <v>107113.26951210551</v>
      </c>
      <c r="P194" s="35">
        <f t="shared" si="17"/>
        <v>114048.29527823672</v>
      </c>
      <c r="Q194" s="35">
        <f t="shared" si="18"/>
        <v>121063.52299502437</v>
      </c>
      <c r="R194" s="35">
        <f t="shared" si="19"/>
        <v>129146.81297016672</v>
      </c>
    </row>
    <row r="195" spans="2:18">
      <c r="B195" s="32">
        <v>1731</v>
      </c>
      <c r="C195" s="142" t="s">
        <v>204</v>
      </c>
      <c r="D195" s="146">
        <v>1.5289320997334201E-3</v>
      </c>
      <c r="E195" s="147">
        <v>1.52842325511045E-3</v>
      </c>
      <c r="F195" s="147">
        <v>1.52848515744481E-3</v>
      </c>
      <c r="G195" s="147">
        <v>1.5285316954658801E-3</v>
      </c>
      <c r="H195" s="147">
        <v>1.5285658274287999E-3</v>
      </c>
      <c r="I195" s="147">
        <v>1.5285961669514001E-3</v>
      </c>
      <c r="J195" s="147">
        <v>1.52862695930269E-3</v>
      </c>
      <c r="K195" s="32">
        <v>1731</v>
      </c>
      <c r="L195" s="142" t="s">
        <v>204</v>
      </c>
      <c r="M195" s="35">
        <f t="shared" si="14"/>
        <v>220014.9991498942</v>
      </c>
      <c r="N195" s="35">
        <f t="shared" si="15"/>
        <v>236598.80297635446</v>
      </c>
      <c r="O195" s="35">
        <f t="shared" si="16"/>
        <v>253176.81884679562</v>
      </c>
      <c r="P195" s="35">
        <f t="shared" si="17"/>
        <v>269568.69793037837</v>
      </c>
      <c r="Q195" s="35">
        <f t="shared" si="18"/>
        <v>286150.14526096801</v>
      </c>
      <c r="R195" s="35">
        <f t="shared" si="19"/>
        <v>305256.1033840318</v>
      </c>
    </row>
    <row r="196" spans="2:18">
      <c r="B196" s="32">
        <v>1952</v>
      </c>
      <c r="C196" s="142" t="s">
        <v>205</v>
      </c>
      <c r="D196" s="146">
        <v>4.2927708954053597E-3</v>
      </c>
      <c r="E196" s="147">
        <v>4.29134221627163E-3</v>
      </c>
      <c r="F196" s="147">
        <v>4.2915160189796403E-3</v>
      </c>
      <c r="G196" s="147">
        <v>4.2916466834234199E-3</v>
      </c>
      <c r="H196" s="147">
        <v>4.2917425154731497E-3</v>
      </c>
      <c r="I196" s="147">
        <v>4.29182769951737E-3</v>
      </c>
      <c r="J196" s="147">
        <v>4.2919141549652203E-3</v>
      </c>
      <c r="K196" s="32">
        <v>1952</v>
      </c>
      <c r="L196" s="142" t="s">
        <v>205</v>
      </c>
      <c r="M196" s="35">
        <f t="shared" si="14"/>
        <v>617734.42069008504</v>
      </c>
      <c r="N196" s="35">
        <f t="shared" si="15"/>
        <v>664296.63912591548</v>
      </c>
      <c r="O196" s="35">
        <f t="shared" si="16"/>
        <v>710842.60676215484</v>
      </c>
      <c r="P196" s="35">
        <f t="shared" si="17"/>
        <v>756865.95957375143</v>
      </c>
      <c r="Q196" s="35">
        <f t="shared" si="18"/>
        <v>803421.56169425219</v>
      </c>
      <c r="R196" s="35">
        <f t="shared" si="19"/>
        <v>857065.21334746899</v>
      </c>
    </row>
    <row r="197" spans="2:18">
      <c r="B197" s="32">
        <v>1709</v>
      </c>
      <c r="C197" s="142" t="s">
        <v>206</v>
      </c>
      <c r="D197" s="146">
        <v>1.5289320997334201E-3</v>
      </c>
      <c r="E197" s="147">
        <v>1.52842325511045E-3</v>
      </c>
      <c r="F197" s="147">
        <v>1.52848515744481E-3</v>
      </c>
      <c r="G197" s="147">
        <v>1.5285316954658801E-3</v>
      </c>
      <c r="H197" s="147">
        <v>1.5285658274287999E-3</v>
      </c>
      <c r="I197" s="147">
        <v>1.5285961669514001E-3</v>
      </c>
      <c r="J197" s="147">
        <v>1.52862695930269E-3</v>
      </c>
      <c r="K197" s="32">
        <v>1709</v>
      </c>
      <c r="L197" s="142" t="s">
        <v>206</v>
      </c>
      <c r="M197" s="35">
        <f t="shared" si="14"/>
        <v>220014.9991498942</v>
      </c>
      <c r="N197" s="35">
        <f t="shared" si="15"/>
        <v>236598.80297635446</v>
      </c>
      <c r="O197" s="35">
        <f t="shared" si="16"/>
        <v>253176.81884679562</v>
      </c>
      <c r="P197" s="35">
        <f t="shared" si="17"/>
        <v>269568.69793037837</v>
      </c>
      <c r="Q197" s="35">
        <f t="shared" si="18"/>
        <v>286150.14526096801</v>
      </c>
      <c r="R197" s="35">
        <f t="shared" si="19"/>
        <v>305256.1033840318</v>
      </c>
    </row>
    <row r="198" spans="2:18">
      <c r="B198" s="32">
        <v>1978</v>
      </c>
      <c r="C198" s="142" t="s">
        <v>207</v>
      </c>
      <c r="D198" s="146">
        <v>9.9968637290261792E-4</v>
      </c>
      <c r="E198" s="147">
        <v>9.9935366680298102E-4</v>
      </c>
      <c r="F198" s="147">
        <v>9.9939414140621792E-4</v>
      </c>
      <c r="G198" s="147">
        <v>9.9942457011230204E-4</v>
      </c>
      <c r="H198" s="147">
        <v>9.9944688716498099E-4</v>
      </c>
      <c r="I198" s="147">
        <v>9.994667245451401E-4</v>
      </c>
      <c r="J198" s="147">
        <v>9.994868580055999E-4</v>
      </c>
      <c r="K198" s="32">
        <v>1978</v>
      </c>
      <c r="L198" s="142" t="s">
        <v>207</v>
      </c>
      <c r="M198" s="35">
        <f t="shared" si="14"/>
        <v>143855.96098262235</v>
      </c>
      <c r="N198" s="35">
        <f t="shared" si="15"/>
        <v>154699.21733069269</v>
      </c>
      <c r="O198" s="35">
        <f t="shared" si="16"/>
        <v>165538.68924598108</v>
      </c>
      <c r="P198" s="35">
        <f t="shared" si="17"/>
        <v>176256.45633909295</v>
      </c>
      <c r="Q198" s="35">
        <f t="shared" si="18"/>
        <v>187098.17190140102</v>
      </c>
      <c r="R198" s="35">
        <f t="shared" si="19"/>
        <v>199590.52913571207</v>
      </c>
    </row>
    <row r="199" spans="2:18">
      <c r="B199" s="32">
        <v>1955</v>
      </c>
      <c r="C199" s="142" t="s">
        <v>208</v>
      </c>
      <c r="D199" s="146">
        <v>2.4502116982907298E-3</v>
      </c>
      <c r="E199" s="147">
        <v>2.4493962421641702E-3</v>
      </c>
      <c r="F199" s="147">
        <v>2.44949544462308E-3</v>
      </c>
      <c r="G199" s="147">
        <v>2.4495700247850502E-3</v>
      </c>
      <c r="H199" s="147">
        <v>2.4496247234435799E-3</v>
      </c>
      <c r="I199" s="147">
        <v>2.4496733444733798E-3</v>
      </c>
      <c r="J199" s="147">
        <v>2.4497226911901998E-3</v>
      </c>
      <c r="K199" s="32">
        <v>1955</v>
      </c>
      <c r="L199" s="142" t="s">
        <v>208</v>
      </c>
      <c r="M199" s="35">
        <f t="shared" si="14"/>
        <v>352588.13966329017</v>
      </c>
      <c r="N199" s="35">
        <f t="shared" si="15"/>
        <v>379164.74835954042</v>
      </c>
      <c r="O199" s="35">
        <f t="shared" si="16"/>
        <v>405732.08148524706</v>
      </c>
      <c r="P199" s="35">
        <f t="shared" si="17"/>
        <v>432001.11847816879</v>
      </c>
      <c r="Q199" s="35">
        <f t="shared" si="18"/>
        <v>458573.95073872741</v>
      </c>
      <c r="R199" s="35">
        <f t="shared" si="19"/>
        <v>489192.47337184416</v>
      </c>
    </row>
    <row r="200" spans="2:18">
      <c r="B200" s="32">
        <v>335</v>
      </c>
      <c r="C200" s="142" t="s">
        <v>209</v>
      </c>
      <c r="D200" s="146">
        <v>3.1362709738121401E-4</v>
      </c>
      <c r="E200" s="147">
        <v>3.13522718997014E-4</v>
      </c>
      <c r="F200" s="147">
        <v>3.13535416911755E-4</v>
      </c>
      <c r="G200" s="147">
        <v>3.1354496317248802E-4</v>
      </c>
      <c r="H200" s="147">
        <v>3.1355196460077899E-4</v>
      </c>
      <c r="I200" s="147">
        <v>3.1355818809259399E-4</v>
      </c>
      <c r="J200" s="147">
        <v>3.1356450447234601E-4</v>
      </c>
      <c r="K200" s="32">
        <v>335</v>
      </c>
      <c r="L200" s="142" t="s">
        <v>209</v>
      </c>
      <c r="M200" s="35">
        <f t="shared" si="14"/>
        <v>45131.281876901179</v>
      </c>
      <c r="N200" s="35">
        <f t="shared" si="15"/>
        <v>48533.087790021294</v>
      </c>
      <c r="O200" s="35">
        <f t="shared" si="16"/>
        <v>51933.706430111888</v>
      </c>
      <c r="P200" s="35">
        <f t="shared" si="17"/>
        <v>55296.143165205744</v>
      </c>
      <c r="Q200" s="35">
        <f t="shared" si="18"/>
        <v>58697.465694557366</v>
      </c>
      <c r="R200" s="35">
        <f t="shared" si="19"/>
        <v>62616.636591596136</v>
      </c>
    </row>
    <row r="201" spans="2:18">
      <c r="B201" s="32">
        <v>944</v>
      </c>
      <c r="C201" s="142" t="s">
        <v>210</v>
      </c>
      <c r="D201" s="146">
        <v>3.3322879096753998E-4</v>
      </c>
      <c r="E201" s="147">
        <v>3.3311788893432802E-4</v>
      </c>
      <c r="F201" s="147">
        <v>3.3313138046873997E-4</v>
      </c>
      <c r="G201" s="147">
        <v>3.3314152337076802E-4</v>
      </c>
      <c r="H201" s="147">
        <v>3.3314896238832801E-4</v>
      </c>
      <c r="I201" s="147">
        <v>3.3315557484838099E-4</v>
      </c>
      <c r="J201" s="147">
        <v>3.3316228600186701E-4</v>
      </c>
      <c r="K201" s="32">
        <v>944</v>
      </c>
      <c r="L201" s="142" t="s">
        <v>210</v>
      </c>
      <c r="M201" s="35">
        <f t="shared" si="14"/>
        <v>47951.986994207589</v>
      </c>
      <c r="N201" s="35">
        <f t="shared" si="15"/>
        <v>51566.405776897664</v>
      </c>
      <c r="O201" s="35">
        <f t="shared" si="16"/>
        <v>55179.563081993801</v>
      </c>
      <c r="P201" s="35">
        <f t="shared" si="17"/>
        <v>58752.152113031159</v>
      </c>
      <c r="Q201" s="35">
        <f t="shared" si="18"/>
        <v>62366.057300467182</v>
      </c>
      <c r="R201" s="35">
        <f t="shared" si="19"/>
        <v>66530.176378570774</v>
      </c>
    </row>
    <row r="202" spans="2:18">
      <c r="B202" s="32">
        <v>1740</v>
      </c>
      <c r="C202" s="142" t="s">
        <v>211</v>
      </c>
      <c r="D202" s="146">
        <v>1.0584914536616E-3</v>
      </c>
      <c r="E202" s="147">
        <v>1.05813917661493E-3</v>
      </c>
      <c r="F202" s="147">
        <v>1.0581820320771801E-3</v>
      </c>
      <c r="G202" s="147">
        <v>1.0582142507071499E-3</v>
      </c>
      <c r="H202" s="147">
        <v>1.05823788052763E-3</v>
      </c>
      <c r="I202" s="147">
        <v>1.05825888481251E-3</v>
      </c>
      <c r="J202" s="147">
        <v>1.0582802025941699E-3</v>
      </c>
      <c r="K202" s="32">
        <v>1740</v>
      </c>
      <c r="L202" s="142" t="s">
        <v>211</v>
      </c>
      <c r="M202" s="35">
        <f t="shared" si="14"/>
        <v>152318.07633454259</v>
      </c>
      <c r="N202" s="35">
        <f t="shared" si="15"/>
        <v>163799.17129132294</v>
      </c>
      <c r="O202" s="35">
        <f t="shared" si="16"/>
        <v>175276.2592016281</v>
      </c>
      <c r="P202" s="35">
        <f t="shared" si="17"/>
        <v>186624.48318256956</v>
      </c>
      <c r="Q202" s="35">
        <f t="shared" si="18"/>
        <v>198103.94671913213</v>
      </c>
      <c r="R202" s="35">
        <f t="shared" si="19"/>
        <v>211331.14849663741</v>
      </c>
    </row>
    <row r="203" spans="2:18">
      <c r="B203" s="32">
        <v>946</v>
      </c>
      <c r="C203" s="142" t="s">
        <v>212</v>
      </c>
      <c r="D203" s="146">
        <v>4.7044064607182102E-4</v>
      </c>
      <c r="E203" s="147">
        <v>4.7028407849552102E-4</v>
      </c>
      <c r="F203" s="147">
        <v>4.7030312536763298E-4</v>
      </c>
      <c r="G203" s="147">
        <v>4.7031744475873097E-4</v>
      </c>
      <c r="H203" s="147">
        <v>4.7032794690116797E-4</v>
      </c>
      <c r="I203" s="147">
        <v>4.7033728213888998E-4</v>
      </c>
      <c r="J203" s="147">
        <v>4.7034675670851802E-4</v>
      </c>
      <c r="K203" s="32">
        <v>946</v>
      </c>
      <c r="L203" s="142" t="s">
        <v>212</v>
      </c>
      <c r="M203" s="35">
        <f t="shared" si="14"/>
        <v>67696.922815351762</v>
      </c>
      <c r="N203" s="35">
        <f t="shared" si="15"/>
        <v>72799.631685032015</v>
      </c>
      <c r="O203" s="35">
        <f t="shared" si="16"/>
        <v>77900.559645167654</v>
      </c>
      <c r="P203" s="35">
        <f t="shared" si="17"/>
        <v>82944.214747808524</v>
      </c>
      <c r="Q203" s="35">
        <f t="shared" si="18"/>
        <v>88046.198541835867</v>
      </c>
      <c r="R203" s="35">
        <f t="shared" si="19"/>
        <v>93924.954887394008</v>
      </c>
    </row>
    <row r="204" spans="2:18">
      <c r="B204" s="32">
        <v>356</v>
      </c>
      <c r="C204" s="142" t="s">
        <v>213</v>
      </c>
      <c r="D204" s="146">
        <v>3.17547436098479E-3</v>
      </c>
      <c r="E204" s="147">
        <v>3.1744175298447702E-3</v>
      </c>
      <c r="F204" s="147">
        <v>3.17454609623152E-3</v>
      </c>
      <c r="G204" s="147">
        <v>3.1746427521214299E-3</v>
      </c>
      <c r="H204" s="147">
        <v>3.1747136415828802E-3</v>
      </c>
      <c r="I204" s="147">
        <v>3.1747766544375101E-3</v>
      </c>
      <c r="J204" s="147">
        <v>3.1748406077825001E-3</v>
      </c>
      <c r="K204" s="32">
        <v>356</v>
      </c>
      <c r="L204" s="142" t="s">
        <v>213</v>
      </c>
      <c r="M204" s="35">
        <f t="shared" si="14"/>
        <v>456954.22900362487</v>
      </c>
      <c r="N204" s="35">
        <f t="shared" si="15"/>
        <v>491397.51387396565</v>
      </c>
      <c r="O204" s="35">
        <f t="shared" si="16"/>
        <v>525828.77760488098</v>
      </c>
      <c r="P204" s="35">
        <f t="shared" si="17"/>
        <v>559873.44954770687</v>
      </c>
      <c r="Q204" s="35">
        <f t="shared" si="18"/>
        <v>594311.84015739255</v>
      </c>
      <c r="R204" s="35">
        <f t="shared" si="19"/>
        <v>633993.4454899102</v>
      </c>
    </row>
    <row r="205" spans="2:18">
      <c r="B205" s="32">
        <v>569</v>
      </c>
      <c r="C205" s="142" t="s">
        <v>214</v>
      </c>
      <c r="D205" s="146">
        <v>9.2127959855731504E-4</v>
      </c>
      <c r="E205" s="147">
        <v>9.2097298705372797E-4</v>
      </c>
      <c r="F205" s="147">
        <v>9.2101028717827996E-4</v>
      </c>
      <c r="G205" s="147">
        <v>9.2103832931918097E-4</v>
      </c>
      <c r="H205" s="147">
        <v>9.2105889601478699E-4</v>
      </c>
      <c r="I205" s="147">
        <v>9.2107717752199295E-4</v>
      </c>
      <c r="J205" s="147">
        <v>9.2109573188751395E-4</v>
      </c>
      <c r="K205" s="32">
        <v>569</v>
      </c>
      <c r="L205" s="142" t="s">
        <v>214</v>
      </c>
      <c r="M205" s="35">
        <f t="shared" ref="M205:M268" si="20">E205/E$12*M$12</f>
        <v>132573.14051339711</v>
      </c>
      <c r="N205" s="35">
        <f t="shared" ref="N205:N268" si="21">F205/F$12*N$12</f>
        <v>142565.9453831875</v>
      </c>
      <c r="O205" s="35">
        <f t="shared" ref="O205:O268" si="22">G205/G$12*O$12</f>
        <v>152555.26263845325</v>
      </c>
      <c r="P205" s="35">
        <f t="shared" ref="P205:P268" si="23">H205/H$12*P$12</f>
        <v>162432.42054779164</v>
      </c>
      <c r="Q205" s="35">
        <f t="shared" ref="Q205:Q268" si="24">I205/I$12*Q$12</f>
        <v>172423.80547776193</v>
      </c>
      <c r="R205" s="35">
        <f t="shared" ref="R205:R268" si="25">J205/J$12*R$12</f>
        <v>183936.36998781314</v>
      </c>
    </row>
    <row r="206" spans="2:18">
      <c r="B206" s="32">
        <v>267</v>
      </c>
      <c r="C206" s="142" t="s">
        <v>215</v>
      </c>
      <c r="D206" s="146">
        <v>1.4113219382154601E-3</v>
      </c>
      <c r="E206" s="147">
        <v>1.4108522354865599E-3</v>
      </c>
      <c r="F206" s="147">
        <v>1.4109093761029E-3</v>
      </c>
      <c r="G206" s="147">
        <v>1.4109523342761901E-3</v>
      </c>
      <c r="H206" s="147">
        <v>1.4109838407035001E-3</v>
      </c>
      <c r="I206" s="147">
        <v>1.41101184641667E-3</v>
      </c>
      <c r="J206" s="147">
        <v>1.4110402701255501E-3</v>
      </c>
      <c r="K206" s="32">
        <v>267</v>
      </c>
      <c r="L206" s="142" t="s">
        <v>215</v>
      </c>
      <c r="M206" s="35">
        <f t="shared" si="20"/>
        <v>203090.76844605483</v>
      </c>
      <c r="N206" s="35">
        <f t="shared" si="21"/>
        <v>218398.89505509622</v>
      </c>
      <c r="O206" s="35">
        <f t="shared" si="22"/>
        <v>233701.67893550251</v>
      </c>
      <c r="P206" s="35">
        <f t="shared" si="23"/>
        <v>248832.6442434249</v>
      </c>
      <c r="Q206" s="35">
        <f t="shared" si="24"/>
        <v>264138.59562550765</v>
      </c>
      <c r="R206" s="35">
        <f t="shared" si="25"/>
        <v>281774.86466218124</v>
      </c>
    </row>
    <row r="207" spans="2:18">
      <c r="B207" s="32">
        <v>268</v>
      </c>
      <c r="C207" s="142" t="s">
        <v>216</v>
      </c>
      <c r="D207" s="146">
        <v>1.7229888662380399E-2</v>
      </c>
      <c r="E207" s="147">
        <v>1.7224154374898399E-2</v>
      </c>
      <c r="F207" s="147">
        <v>1.7224851966589499E-2</v>
      </c>
      <c r="G207" s="147">
        <v>1.72253764142885E-2</v>
      </c>
      <c r="H207" s="147">
        <v>1.7225761055255199E-2</v>
      </c>
      <c r="I207" s="147">
        <v>1.7226102958336799E-2</v>
      </c>
      <c r="J207" s="147">
        <v>1.72264499644494E-2</v>
      </c>
      <c r="K207" s="32">
        <v>268</v>
      </c>
      <c r="L207" s="142" t="s">
        <v>216</v>
      </c>
      <c r="M207" s="35">
        <f t="shared" si="20"/>
        <v>2479399.7981122499</v>
      </c>
      <c r="N207" s="35">
        <f t="shared" si="21"/>
        <v>2666286.5104642883</v>
      </c>
      <c r="O207" s="35">
        <f t="shared" si="22"/>
        <v>2853107.9970042622</v>
      </c>
      <c r="P207" s="35">
        <f t="shared" si="23"/>
        <v>3037831.8651384735</v>
      </c>
      <c r="Q207" s="35">
        <f t="shared" si="24"/>
        <v>3224692.0215947302</v>
      </c>
      <c r="R207" s="35">
        <f t="shared" si="25"/>
        <v>3440001.4727507913</v>
      </c>
    </row>
    <row r="208" spans="2:18">
      <c r="B208" s="32">
        <v>1930</v>
      </c>
      <c r="C208" s="142" t="s">
        <v>217</v>
      </c>
      <c r="D208" s="146">
        <v>3.84193194291987E-3</v>
      </c>
      <c r="E208" s="147">
        <v>3.8406533077134201E-3</v>
      </c>
      <c r="F208" s="147">
        <v>3.8408088571690001E-3</v>
      </c>
      <c r="G208" s="147">
        <v>3.8409257988629699E-3</v>
      </c>
      <c r="H208" s="147">
        <v>3.8410115663595401E-3</v>
      </c>
      <c r="I208" s="147">
        <v>3.84108780413427E-3</v>
      </c>
      <c r="J208" s="147">
        <v>3.8411651797862299E-3</v>
      </c>
      <c r="K208" s="32">
        <v>1930</v>
      </c>
      <c r="L208" s="142" t="s">
        <v>217</v>
      </c>
      <c r="M208" s="35">
        <f t="shared" si="20"/>
        <v>552858.20299203915</v>
      </c>
      <c r="N208" s="35">
        <f t="shared" si="21"/>
        <v>594530.32542776107</v>
      </c>
      <c r="O208" s="35">
        <f t="shared" si="22"/>
        <v>636187.90376886923</v>
      </c>
      <c r="P208" s="35">
        <f t="shared" si="23"/>
        <v>677377.75377376983</v>
      </c>
      <c r="Q208" s="35">
        <f t="shared" si="24"/>
        <v>719043.95475832664</v>
      </c>
      <c r="R208" s="35">
        <f t="shared" si="25"/>
        <v>767053.79824705096</v>
      </c>
    </row>
    <row r="209" spans="2:18">
      <c r="B209" s="32">
        <v>1970</v>
      </c>
      <c r="C209" s="142" t="s">
        <v>218</v>
      </c>
      <c r="D209" s="146">
        <v>1.8425591971146301E-3</v>
      </c>
      <c r="E209" s="147">
        <v>1.8419459741074601E-3</v>
      </c>
      <c r="F209" s="147">
        <v>1.8420205743565599E-3</v>
      </c>
      <c r="G209" s="147">
        <v>1.84207665863836E-3</v>
      </c>
      <c r="H209" s="147">
        <v>1.8421177920295701E-3</v>
      </c>
      <c r="I209" s="147">
        <v>1.84215435504399E-3</v>
      </c>
      <c r="J209" s="147">
        <v>1.8421914637750301E-3</v>
      </c>
      <c r="K209" s="32">
        <v>1970</v>
      </c>
      <c r="L209" s="142" t="s">
        <v>218</v>
      </c>
      <c r="M209" s="35">
        <f t="shared" si="20"/>
        <v>265146.28102679481</v>
      </c>
      <c r="N209" s="35">
        <f t="shared" si="21"/>
        <v>285131.890766375</v>
      </c>
      <c r="O209" s="35">
        <f t="shared" si="22"/>
        <v>305110.52527690615</v>
      </c>
      <c r="P209" s="35">
        <f t="shared" si="23"/>
        <v>324864.84109558258</v>
      </c>
      <c r="Q209" s="35">
        <f t="shared" si="24"/>
        <v>344847.61095552461</v>
      </c>
      <c r="R209" s="35">
        <f t="shared" si="25"/>
        <v>367872.73997562676</v>
      </c>
    </row>
    <row r="210" spans="2:18">
      <c r="B210" s="32">
        <v>1695</v>
      </c>
      <c r="C210" s="142" t="s">
        <v>219</v>
      </c>
      <c r="D210" s="146">
        <v>4.50838952485495E-4</v>
      </c>
      <c r="E210" s="147">
        <v>4.5068890855820798E-4</v>
      </c>
      <c r="F210" s="147">
        <v>4.50707161810648E-4</v>
      </c>
      <c r="G210" s="147">
        <v>4.5072088456045098E-4</v>
      </c>
      <c r="H210" s="147">
        <v>4.5073094911361999E-4</v>
      </c>
      <c r="I210" s="147">
        <v>4.5073989538310302E-4</v>
      </c>
      <c r="J210" s="147">
        <v>4.5074897517899702E-4</v>
      </c>
      <c r="K210" s="32">
        <v>1695</v>
      </c>
      <c r="L210" s="142" t="s">
        <v>219</v>
      </c>
      <c r="M210" s="35">
        <f t="shared" si="20"/>
        <v>64876.21769804549</v>
      </c>
      <c r="N210" s="35">
        <f t="shared" si="21"/>
        <v>69766.313698155631</v>
      </c>
      <c r="O210" s="35">
        <f t="shared" si="22"/>
        <v>74654.70299328574</v>
      </c>
      <c r="P210" s="35">
        <f t="shared" si="23"/>
        <v>79488.205799983276</v>
      </c>
      <c r="Q210" s="35">
        <f t="shared" si="24"/>
        <v>84377.606935926058</v>
      </c>
      <c r="R210" s="35">
        <f t="shared" si="25"/>
        <v>90011.41510041937</v>
      </c>
    </row>
    <row r="211" spans="2:18">
      <c r="B211" s="32">
        <v>1699</v>
      </c>
      <c r="C211" s="142" t="s">
        <v>220</v>
      </c>
      <c r="D211" s="146">
        <v>1.0192880664889399E-3</v>
      </c>
      <c r="E211" s="147">
        <v>1.0189488367402899E-3</v>
      </c>
      <c r="F211" s="147">
        <v>1.0189901049632E-3</v>
      </c>
      <c r="G211" s="147">
        <v>1.01902113031058E-3</v>
      </c>
      <c r="H211" s="147">
        <v>1.01904388495253E-3</v>
      </c>
      <c r="I211" s="147">
        <v>1.01906411130092E-3</v>
      </c>
      <c r="J211" s="147">
        <v>1.0190846395351199E-3</v>
      </c>
      <c r="K211" s="32">
        <v>1699</v>
      </c>
      <c r="L211" s="142" t="s">
        <v>220</v>
      </c>
      <c r="M211" s="35">
        <f t="shared" si="20"/>
        <v>146676.66609992803</v>
      </c>
      <c r="N211" s="35">
        <f t="shared" si="21"/>
        <v>157732.53531756863</v>
      </c>
      <c r="O211" s="35">
        <f t="shared" si="22"/>
        <v>168784.54589786264</v>
      </c>
      <c r="P211" s="35">
        <f t="shared" si="23"/>
        <v>179712.46528691836</v>
      </c>
      <c r="Q211" s="35">
        <f t="shared" si="24"/>
        <v>190766.76350730949</v>
      </c>
      <c r="R211" s="35">
        <f t="shared" si="25"/>
        <v>203504.06892268654</v>
      </c>
    </row>
    <row r="212" spans="2:18">
      <c r="B212" s="32">
        <v>171</v>
      </c>
      <c r="C212" s="142" t="s">
        <v>221</v>
      </c>
      <c r="D212" s="146">
        <v>1.58773718049239E-3</v>
      </c>
      <c r="E212" s="147">
        <v>1.5872087649223801E-3</v>
      </c>
      <c r="F212" s="147">
        <v>1.58727304811576E-3</v>
      </c>
      <c r="G212" s="147">
        <v>1.58732137606071E-3</v>
      </c>
      <c r="H212" s="147">
        <v>1.5873568207914401E-3</v>
      </c>
      <c r="I212" s="147">
        <v>1.58738832721875E-3</v>
      </c>
      <c r="J212" s="147">
        <v>1.5874203038912401E-3</v>
      </c>
      <c r="K212" s="32">
        <v>171</v>
      </c>
      <c r="L212" s="142" t="s">
        <v>221</v>
      </c>
      <c r="M212" s="35">
        <f t="shared" si="20"/>
        <v>228477.11450181174</v>
      </c>
      <c r="N212" s="35">
        <f t="shared" si="21"/>
        <v>245698.75693698283</v>
      </c>
      <c r="O212" s="35">
        <f t="shared" si="22"/>
        <v>262914.38880243967</v>
      </c>
      <c r="P212" s="35">
        <f t="shared" si="23"/>
        <v>279936.72477385344</v>
      </c>
      <c r="Q212" s="35">
        <f t="shared" si="24"/>
        <v>297155.92007869534</v>
      </c>
      <c r="R212" s="35">
        <f t="shared" si="25"/>
        <v>316996.72274495312</v>
      </c>
    </row>
    <row r="213" spans="2:18">
      <c r="B213" s="32">
        <v>575</v>
      </c>
      <c r="C213" s="142" t="s">
        <v>222</v>
      </c>
      <c r="D213" s="146">
        <v>1.60733887407872E-3</v>
      </c>
      <c r="E213" s="147">
        <v>1.6068039348597E-3</v>
      </c>
      <c r="F213" s="147">
        <v>1.60686901167274E-3</v>
      </c>
      <c r="G213" s="147">
        <v>1.606917936259E-3</v>
      </c>
      <c r="H213" s="147">
        <v>1.6069538185789899E-3</v>
      </c>
      <c r="I213" s="147">
        <v>1.6069857139745401E-3</v>
      </c>
      <c r="J213" s="147">
        <v>1.6070180854207701E-3</v>
      </c>
      <c r="K213" s="32">
        <v>575</v>
      </c>
      <c r="L213" s="142" t="s">
        <v>222</v>
      </c>
      <c r="M213" s="35">
        <f t="shared" si="20"/>
        <v>231297.81961911899</v>
      </c>
      <c r="N213" s="35">
        <f t="shared" si="21"/>
        <v>248732.07492385842</v>
      </c>
      <c r="O213" s="35">
        <f t="shared" si="22"/>
        <v>266160.24545432325</v>
      </c>
      <c r="P213" s="35">
        <f t="shared" si="23"/>
        <v>283392.73372167902</v>
      </c>
      <c r="Q213" s="35">
        <f t="shared" si="24"/>
        <v>300824.51168460574</v>
      </c>
      <c r="R213" s="35">
        <f t="shared" si="25"/>
        <v>320910.26253192953</v>
      </c>
    </row>
    <row r="214" spans="2:18">
      <c r="B214" s="32">
        <v>820</v>
      </c>
      <c r="C214" s="142" t="s">
        <v>223</v>
      </c>
      <c r="D214" s="146">
        <v>1.03888976007527E-3</v>
      </c>
      <c r="E214" s="147">
        <v>1.03854400667761E-3</v>
      </c>
      <c r="F214" s="147">
        <v>1.0385860685201899E-3</v>
      </c>
      <c r="G214" s="147">
        <v>1.0386176905088601E-3</v>
      </c>
      <c r="H214" s="147">
        <v>1.03864088274008E-3</v>
      </c>
      <c r="I214" s="147">
        <v>1.03866149805671E-3</v>
      </c>
      <c r="J214" s="147">
        <v>1.0386824210646399E-3</v>
      </c>
      <c r="K214" s="32">
        <v>820</v>
      </c>
      <c r="L214" s="142" t="s">
        <v>223</v>
      </c>
      <c r="M214" s="35">
        <f t="shared" si="20"/>
        <v>149497.37121723531</v>
      </c>
      <c r="N214" s="35">
        <f t="shared" si="21"/>
        <v>160765.85330444577</v>
      </c>
      <c r="O214" s="35">
        <f t="shared" si="22"/>
        <v>172030.40254974455</v>
      </c>
      <c r="P214" s="35">
        <f t="shared" si="23"/>
        <v>183168.47423474395</v>
      </c>
      <c r="Q214" s="35">
        <f t="shared" si="24"/>
        <v>194435.35511321988</v>
      </c>
      <c r="R214" s="35">
        <f t="shared" si="25"/>
        <v>207417.60870966097</v>
      </c>
    </row>
    <row r="215" spans="2:18">
      <c r="B215" s="32">
        <v>302</v>
      </c>
      <c r="C215" s="142" t="s">
        <v>224</v>
      </c>
      <c r="D215" s="146">
        <v>1.5681354869060699E-3</v>
      </c>
      <c r="E215" s="147">
        <v>1.5676135949850699E-3</v>
      </c>
      <c r="F215" s="147">
        <v>1.5676770845587801E-3</v>
      </c>
      <c r="G215" s="147">
        <v>1.56772481586244E-3</v>
      </c>
      <c r="H215" s="147">
        <v>1.56775982300389E-3</v>
      </c>
      <c r="I215" s="147">
        <v>1.56779094046297E-3</v>
      </c>
      <c r="J215" s="147">
        <v>1.56782252236173E-3</v>
      </c>
      <c r="K215" s="32">
        <v>302</v>
      </c>
      <c r="L215" s="142" t="s">
        <v>224</v>
      </c>
      <c r="M215" s="35">
        <f t="shared" si="20"/>
        <v>225656.40938450585</v>
      </c>
      <c r="N215" s="35">
        <f t="shared" si="21"/>
        <v>242665.43895010726</v>
      </c>
      <c r="O215" s="35">
        <f t="shared" si="22"/>
        <v>259668.53215055942</v>
      </c>
      <c r="P215" s="35">
        <f t="shared" si="23"/>
        <v>276480.71582602785</v>
      </c>
      <c r="Q215" s="35">
        <f t="shared" si="24"/>
        <v>293487.32847278687</v>
      </c>
      <c r="R215" s="35">
        <f t="shared" si="25"/>
        <v>313083.18295798067</v>
      </c>
    </row>
    <row r="216" spans="2:18">
      <c r="B216" s="32">
        <v>579</v>
      </c>
      <c r="C216" s="142" t="s">
        <v>225</v>
      </c>
      <c r="D216" s="146">
        <v>6.6645758193507897E-4</v>
      </c>
      <c r="E216" s="147">
        <v>6.6623577786865398E-4</v>
      </c>
      <c r="F216" s="147">
        <v>6.6626276093747897E-4</v>
      </c>
      <c r="G216" s="147">
        <v>6.6628304674153495E-4</v>
      </c>
      <c r="H216" s="147">
        <v>6.6629792477665504E-4</v>
      </c>
      <c r="I216" s="147">
        <v>6.6631114969676101E-4</v>
      </c>
      <c r="J216" s="147">
        <v>6.6632457200373402E-4</v>
      </c>
      <c r="K216" s="32">
        <v>579</v>
      </c>
      <c r="L216" s="142" t="s">
        <v>225</v>
      </c>
      <c r="M216" s="35">
        <f t="shared" si="20"/>
        <v>95903.973988414888</v>
      </c>
      <c r="N216" s="35">
        <f t="shared" si="21"/>
        <v>103132.81155379518</v>
      </c>
      <c r="O216" s="35">
        <f t="shared" si="22"/>
        <v>110359.12616398741</v>
      </c>
      <c r="P216" s="35">
        <f t="shared" si="23"/>
        <v>117504.30422606214</v>
      </c>
      <c r="Q216" s="35">
        <f t="shared" si="24"/>
        <v>124732.11460093419</v>
      </c>
      <c r="R216" s="35">
        <f t="shared" si="25"/>
        <v>133060.35275714155</v>
      </c>
    </row>
    <row r="217" spans="2:18">
      <c r="B217" s="32">
        <v>823</v>
      </c>
      <c r="C217" s="142" t="s">
        <v>226</v>
      </c>
      <c r="D217" s="146">
        <v>6.6645758193507897E-4</v>
      </c>
      <c r="E217" s="147">
        <v>6.6623577786865398E-4</v>
      </c>
      <c r="F217" s="147">
        <v>6.6626276093747897E-4</v>
      </c>
      <c r="G217" s="147">
        <v>6.6628304674153495E-4</v>
      </c>
      <c r="H217" s="147">
        <v>6.6629792477665504E-4</v>
      </c>
      <c r="I217" s="147">
        <v>6.6631114969676101E-4</v>
      </c>
      <c r="J217" s="147">
        <v>6.6632457200373402E-4</v>
      </c>
      <c r="K217" s="32">
        <v>823</v>
      </c>
      <c r="L217" s="142" t="s">
        <v>226</v>
      </c>
      <c r="M217" s="35">
        <f t="shared" si="20"/>
        <v>95903.973988414888</v>
      </c>
      <c r="N217" s="35">
        <f t="shared" si="21"/>
        <v>103132.81155379518</v>
      </c>
      <c r="O217" s="35">
        <f t="shared" si="22"/>
        <v>110359.12616398741</v>
      </c>
      <c r="P217" s="35">
        <f t="shared" si="23"/>
        <v>117504.30422606214</v>
      </c>
      <c r="Q217" s="35">
        <f t="shared" si="24"/>
        <v>124732.11460093419</v>
      </c>
      <c r="R217" s="35">
        <f t="shared" si="25"/>
        <v>133060.35275714155</v>
      </c>
    </row>
    <row r="218" spans="2:18">
      <c r="B218" s="32">
        <v>824</v>
      </c>
      <c r="C218" s="142" t="s">
        <v>227</v>
      </c>
      <c r="D218" s="146">
        <v>1.5164262192253399E-3</v>
      </c>
      <c r="E218" s="147">
        <v>1.5159215366904401E-3</v>
      </c>
      <c r="F218" s="147">
        <v>1.5159829326954501E-3</v>
      </c>
      <c r="G218" s="147">
        <v>1.51602909005937E-3</v>
      </c>
      <c r="H218" s="147">
        <v>1.51606294284034E-3</v>
      </c>
      <c r="I218" s="147">
        <v>1.5160930342012001E-3</v>
      </c>
      <c r="J218" s="147">
        <v>1.5161235746868501E-3</v>
      </c>
      <c r="K218" s="32">
        <v>824</v>
      </c>
      <c r="L218" s="142" t="s">
        <v>227</v>
      </c>
      <c r="M218" s="35">
        <f t="shared" si="20"/>
        <v>218215.3892850522</v>
      </c>
      <c r="N218" s="35">
        <f t="shared" si="21"/>
        <v>234663.54610072682</v>
      </c>
      <c r="O218" s="35">
        <f t="shared" si="22"/>
        <v>251105.96230289372</v>
      </c>
      <c r="P218" s="35">
        <f t="shared" si="23"/>
        <v>267363.7642216651</v>
      </c>
      <c r="Q218" s="35">
        <f t="shared" si="24"/>
        <v>283809.58381639607</v>
      </c>
      <c r="R218" s="35">
        <f t="shared" si="25"/>
        <v>302759.26499994087</v>
      </c>
    </row>
    <row r="219" spans="2:18">
      <c r="B219" s="32">
        <v>1895</v>
      </c>
      <c r="C219" s="142" t="s">
        <v>228</v>
      </c>
      <c r="D219" s="146">
        <v>3.39109299043437E-3</v>
      </c>
      <c r="E219" s="147">
        <v>3.3899643991552098E-3</v>
      </c>
      <c r="F219" s="147">
        <v>3.3901016953583499E-3</v>
      </c>
      <c r="G219" s="147">
        <v>3.39020491430251E-3</v>
      </c>
      <c r="H219" s="147">
        <v>3.39028061724592E-3</v>
      </c>
      <c r="I219" s="147">
        <v>3.39034790875116E-3</v>
      </c>
      <c r="J219" s="147">
        <v>3.3904162046072299E-3</v>
      </c>
      <c r="K219" s="32">
        <v>1895</v>
      </c>
      <c r="L219" s="142" t="s">
        <v>228</v>
      </c>
      <c r="M219" s="35">
        <f t="shared" si="20"/>
        <v>487981.98529399338</v>
      </c>
      <c r="N219" s="35">
        <f t="shared" si="21"/>
        <v>524764.01172960503</v>
      </c>
      <c r="O219" s="35">
        <f t="shared" si="22"/>
        <v>561533.20077558199</v>
      </c>
      <c r="P219" s="35">
        <f t="shared" si="23"/>
        <v>597889.5479737866</v>
      </c>
      <c r="Q219" s="35">
        <f t="shared" si="24"/>
        <v>634666.34782239923</v>
      </c>
      <c r="R219" s="35">
        <f t="shared" si="25"/>
        <v>677042.38314663095</v>
      </c>
    </row>
    <row r="220" spans="2:18">
      <c r="B220" s="32">
        <v>269</v>
      </c>
      <c r="C220" s="142" t="s">
        <v>229</v>
      </c>
      <c r="D220" s="146">
        <v>1.1368982280068999E-3</v>
      </c>
      <c r="E220" s="147">
        <v>1.13651985636418E-3</v>
      </c>
      <c r="F220" s="147">
        <v>1.13656588630511E-3</v>
      </c>
      <c r="G220" s="147">
        <v>1.1366004915002699E-3</v>
      </c>
      <c r="H220" s="147">
        <v>1.13662587167782E-3</v>
      </c>
      <c r="I220" s="147">
        <v>1.13664843183565E-3</v>
      </c>
      <c r="J220" s="147">
        <v>1.13667132871225E-3</v>
      </c>
      <c r="K220" s="32">
        <v>269</v>
      </c>
      <c r="L220" s="142" t="s">
        <v>229</v>
      </c>
      <c r="M220" s="35">
        <f t="shared" si="20"/>
        <v>163600.89680376736</v>
      </c>
      <c r="N220" s="35">
        <f t="shared" si="21"/>
        <v>175932.44323882691</v>
      </c>
      <c r="O220" s="35">
        <f t="shared" si="22"/>
        <v>188259.68580915575</v>
      </c>
      <c r="P220" s="35">
        <f t="shared" si="23"/>
        <v>200448.51897387017</v>
      </c>
      <c r="Q220" s="35">
        <f t="shared" si="24"/>
        <v>212778.31314276988</v>
      </c>
      <c r="R220" s="35">
        <f t="shared" si="25"/>
        <v>226985.30764453512</v>
      </c>
    </row>
    <row r="221" spans="2:18">
      <c r="B221" s="32">
        <v>173</v>
      </c>
      <c r="C221" s="142" t="s">
        <v>230</v>
      </c>
      <c r="D221" s="146">
        <v>1.9993727458052402E-3</v>
      </c>
      <c r="E221" s="147">
        <v>1.9987073336059698E-3</v>
      </c>
      <c r="F221" s="147">
        <v>1.9987882828124402E-3</v>
      </c>
      <c r="G221" s="147">
        <v>1.9988491402246102E-3</v>
      </c>
      <c r="H221" s="147">
        <v>1.9988937743299698E-3</v>
      </c>
      <c r="I221" s="147">
        <v>1.9989334490902902E-3</v>
      </c>
      <c r="J221" s="147">
        <v>1.9989737160111998E-3</v>
      </c>
      <c r="K221" s="32">
        <v>173</v>
      </c>
      <c r="L221" s="142" t="s">
        <v>230</v>
      </c>
      <c r="M221" s="35">
        <f t="shared" si="20"/>
        <v>287711.9219652458</v>
      </c>
      <c r="N221" s="35">
        <f t="shared" si="21"/>
        <v>309398.43466138607</v>
      </c>
      <c r="O221" s="35">
        <f t="shared" si="22"/>
        <v>331077.37849196314</v>
      </c>
      <c r="P221" s="35">
        <f t="shared" si="23"/>
        <v>352512.91267818725</v>
      </c>
      <c r="Q221" s="35">
        <f t="shared" si="24"/>
        <v>374196.34380280389</v>
      </c>
      <c r="R221" s="35">
        <f t="shared" si="25"/>
        <v>399181.05827142415</v>
      </c>
    </row>
    <row r="222" spans="2:18">
      <c r="B222" s="32">
        <v>1773</v>
      </c>
      <c r="C222" s="142" t="s">
        <v>231</v>
      </c>
      <c r="D222" s="146">
        <v>7.6446604986670798E-4</v>
      </c>
      <c r="E222" s="147">
        <v>7.64211627555221E-4</v>
      </c>
      <c r="F222" s="147">
        <v>7.6424257872240305E-4</v>
      </c>
      <c r="G222" s="147">
        <v>7.6426584773293699E-4</v>
      </c>
      <c r="H222" s="147">
        <v>7.6428291371439703E-4</v>
      </c>
      <c r="I222" s="147">
        <v>7.6429808347569603E-4</v>
      </c>
      <c r="J222" s="147">
        <v>7.6431347965134097E-4</v>
      </c>
      <c r="K222" s="32">
        <v>1773</v>
      </c>
      <c r="L222" s="142" t="s">
        <v>231</v>
      </c>
      <c r="M222" s="35">
        <f t="shared" si="20"/>
        <v>110007.49957494652</v>
      </c>
      <c r="N222" s="35">
        <f t="shared" si="21"/>
        <v>118299.40148817694</v>
      </c>
      <c r="O222" s="35">
        <f t="shared" si="22"/>
        <v>126588.4094233973</v>
      </c>
      <c r="P222" s="35">
        <f t="shared" si="23"/>
        <v>134784.34896518869</v>
      </c>
      <c r="Q222" s="35">
        <f t="shared" si="24"/>
        <v>143075.07263048325</v>
      </c>
      <c r="R222" s="35">
        <f t="shared" si="25"/>
        <v>152628.05169201511</v>
      </c>
    </row>
    <row r="223" spans="2:18">
      <c r="B223" s="32">
        <v>175</v>
      </c>
      <c r="C223" s="142" t="s">
        <v>232</v>
      </c>
      <c r="D223" s="146">
        <v>9.4088129214364095E-4</v>
      </c>
      <c r="E223" s="147">
        <v>9.4056815699104204E-4</v>
      </c>
      <c r="F223" s="147">
        <v>9.4060625073526499E-4</v>
      </c>
      <c r="G223" s="147">
        <v>9.4063488951746097E-4</v>
      </c>
      <c r="H223" s="147">
        <v>9.4065589380233595E-4</v>
      </c>
      <c r="I223" s="147">
        <v>9.4067456427777995E-4</v>
      </c>
      <c r="J223" s="147">
        <v>9.4069351341703603E-4</v>
      </c>
      <c r="K223" s="32">
        <v>175</v>
      </c>
      <c r="L223" s="142" t="s">
        <v>232</v>
      </c>
      <c r="M223" s="35">
        <f t="shared" si="20"/>
        <v>135393.84563070352</v>
      </c>
      <c r="N223" s="35">
        <f t="shared" si="21"/>
        <v>145599.26337006388</v>
      </c>
      <c r="O223" s="35">
        <f t="shared" si="22"/>
        <v>155801.11929033516</v>
      </c>
      <c r="P223" s="35">
        <f t="shared" si="23"/>
        <v>165888.42949561705</v>
      </c>
      <c r="Q223" s="35">
        <f t="shared" si="24"/>
        <v>176092.39708367173</v>
      </c>
      <c r="R223" s="35">
        <f t="shared" si="25"/>
        <v>187849.90977478802</v>
      </c>
    </row>
    <row r="224" spans="2:18">
      <c r="B224" s="32">
        <v>1586</v>
      </c>
      <c r="C224" s="142" t="s">
        <v>233</v>
      </c>
      <c r="D224" s="146">
        <v>1.1957033087658801E-3</v>
      </c>
      <c r="E224" s="147">
        <v>1.19530536617612E-3</v>
      </c>
      <c r="F224" s="147">
        <v>1.19535377697607E-3</v>
      </c>
      <c r="G224" s="147">
        <v>1.19539017209511E-3</v>
      </c>
      <c r="H224" s="147">
        <v>1.19541686504047E-3</v>
      </c>
      <c r="I224" s="147">
        <v>1.1954405921030199E-3</v>
      </c>
      <c r="J224" s="147">
        <v>1.1954646733008201E-3</v>
      </c>
      <c r="K224" s="32">
        <v>1586</v>
      </c>
      <c r="L224" s="142" t="s">
        <v>233</v>
      </c>
      <c r="M224" s="35">
        <f t="shared" si="20"/>
        <v>172063.01215568633</v>
      </c>
      <c r="N224" s="35">
        <f t="shared" si="21"/>
        <v>185032.39719945681</v>
      </c>
      <c r="O224" s="35">
        <f t="shared" si="22"/>
        <v>197997.25576480149</v>
      </c>
      <c r="P224" s="35">
        <f t="shared" si="23"/>
        <v>210816.54581734689</v>
      </c>
      <c r="Q224" s="35">
        <f t="shared" si="24"/>
        <v>223784.08796050097</v>
      </c>
      <c r="R224" s="35">
        <f t="shared" si="25"/>
        <v>238725.92700546046</v>
      </c>
    </row>
    <row r="225" spans="2:18">
      <c r="B225" s="32">
        <v>826</v>
      </c>
      <c r="C225" s="142" t="s">
        <v>234</v>
      </c>
      <c r="D225" s="146">
        <v>4.2339658146463904E-3</v>
      </c>
      <c r="E225" s="147">
        <v>4.2325567064596904E-3</v>
      </c>
      <c r="F225" s="147">
        <v>4.2327281283087003E-3</v>
      </c>
      <c r="G225" s="147">
        <v>4.2328570028285798E-3</v>
      </c>
      <c r="H225" s="147">
        <v>4.2329515221105202E-3</v>
      </c>
      <c r="I225" s="147">
        <v>4.2330355392500201E-3</v>
      </c>
      <c r="J225" s="147">
        <v>4.2331208103766702E-3</v>
      </c>
      <c r="K225" s="32">
        <v>826</v>
      </c>
      <c r="L225" s="142" t="s">
        <v>234</v>
      </c>
      <c r="M225" s="35">
        <f t="shared" si="20"/>
        <v>609272.30533816607</v>
      </c>
      <c r="N225" s="35">
        <f t="shared" si="21"/>
        <v>655196.68516528863</v>
      </c>
      <c r="O225" s="35">
        <f t="shared" si="22"/>
        <v>701105.03680650913</v>
      </c>
      <c r="P225" s="35">
        <f t="shared" si="23"/>
        <v>746497.93273027823</v>
      </c>
      <c r="Q225" s="35">
        <f t="shared" si="24"/>
        <v>792415.7868765248</v>
      </c>
      <c r="R225" s="35">
        <f t="shared" si="25"/>
        <v>845324.59398654767</v>
      </c>
    </row>
    <row r="226" spans="2:18">
      <c r="B226" s="32">
        <v>85</v>
      </c>
      <c r="C226" s="142" t="s">
        <v>235</v>
      </c>
      <c r="D226" s="146">
        <v>1.07809314724792E-3</v>
      </c>
      <c r="E226" s="147">
        <v>1.07773434655223E-3</v>
      </c>
      <c r="F226" s="147">
        <v>1.07777799563416E-3</v>
      </c>
      <c r="G226" s="147">
        <v>1.0778108109054201E-3</v>
      </c>
      <c r="H226" s="147">
        <v>1.0778348783151699E-3</v>
      </c>
      <c r="I226" s="147">
        <v>1.0778562715682901E-3</v>
      </c>
      <c r="J226" s="147">
        <v>1.07787798412368E-3</v>
      </c>
      <c r="K226" s="32">
        <v>85</v>
      </c>
      <c r="L226" s="142" t="s">
        <v>235</v>
      </c>
      <c r="M226" s="35">
        <f t="shared" si="20"/>
        <v>155138.78145184697</v>
      </c>
      <c r="N226" s="35">
        <f t="shared" si="21"/>
        <v>166832.48927819854</v>
      </c>
      <c r="O226" s="35">
        <f t="shared" si="22"/>
        <v>178522.11585350838</v>
      </c>
      <c r="P226" s="35">
        <f t="shared" si="23"/>
        <v>190080.49213039337</v>
      </c>
      <c r="Q226" s="35">
        <f t="shared" si="24"/>
        <v>201772.53832504063</v>
      </c>
      <c r="R226" s="35">
        <f t="shared" si="25"/>
        <v>215244.68828360987</v>
      </c>
    </row>
    <row r="227" spans="2:18">
      <c r="B227" s="32">
        <v>431</v>
      </c>
      <c r="C227" s="142" t="s">
        <v>236</v>
      </c>
      <c r="D227" s="146">
        <v>2.3522032303590999E-4</v>
      </c>
      <c r="E227" s="147">
        <v>2.3514203924776E-4</v>
      </c>
      <c r="F227" s="147">
        <v>2.35151562683816E-4</v>
      </c>
      <c r="G227" s="147">
        <v>2.35158722379365E-4</v>
      </c>
      <c r="H227" s="147">
        <v>2.3516397345058399E-4</v>
      </c>
      <c r="I227" s="147">
        <v>2.3516864106944499E-4</v>
      </c>
      <c r="J227" s="147">
        <v>2.3517337835425901E-4</v>
      </c>
      <c r="K227" s="32">
        <v>431</v>
      </c>
      <c r="L227" s="142" t="s">
        <v>236</v>
      </c>
      <c r="M227" s="35">
        <f t="shared" si="20"/>
        <v>33848.461407675808</v>
      </c>
      <c r="N227" s="35">
        <f t="shared" si="21"/>
        <v>36399.815842515927</v>
      </c>
      <c r="O227" s="35">
        <f t="shared" si="22"/>
        <v>38950.279822583747</v>
      </c>
      <c r="P227" s="35">
        <f t="shared" si="23"/>
        <v>41472.107373904262</v>
      </c>
      <c r="Q227" s="35">
        <f t="shared" si="24"/>
        <v>44023.099270917934</v>
      </c>
      <c r="R227" s="35">
        <f t="shared" si="25"/>
        <v>46962.477443697004</v>
      </c>
    </row>
    <row r="228" spans="2:18">
      <c r="B228" s="32">
        <v>432</v>
      </c>
      <c r="C228" s="142" t="s">
        <v>237</v>
      </c>
      <c r="D228" s="146">
        <v>5.2924572683079804E-4</v>
      </c>
      <c r="E228" s="147">
        <v>5.2906958830746097E-4</v>
      </c>
      <c r="F228" s="147">
        <v>5.29091016038587E-4</v>
      </c>
      <c r="G228" s="147">
        <v>5.2910712535357205E-4</v>
      </c>
      <c r="H228" s="147">
        <v>5.2911894026381405E-4</v>
      </c>
      <c r="I228" s="147">
        <v>5.2912944240625099E-4</v>
      </c>
      <c r="J228" s="147">
        <v>5.2914010129708302E-4</v>
      </c>
      <c r="K228" s="32">
        <v>432</v>
      </c>
      <c r="L228" s="142" t="s">
        <v>237</v>
      </c>
      <c r="M228" s="35">
        <f t="shared" si="20"/>
        <v>76159.038167270715</v>
      </c>
      <c r="N228" s="35">
        <f t="shared" si="21"/>
        <v>81899.585645660991</v>
      </c>
      <c r="O228" s="35">
        <f t="shared" si="22"/>
        <v>87638.129600813569</v>
      </c>
      <c r="P228" s="35">
        <f t="shared" si="23"/>
        <v>93312.241591284605</v>
      </c>
      <c r="Q228" s="35">
        <f t="shared" si="24"/>
        <v>99051.973359565309</v>
      </c>
      <c r="R228" s="35">
        <f t="shared" si="25"/>
        <v>105665.57424831831</v>
      </c>
    </row>
    <row r="229" spans="2:18">
      <c r="B229" s="32">
        <v>86</v>
      </c>
      <c r="C229" s="142" t="s">
        <v>238</v>
      </c>
      <c r="D229" s="146">
        <v>1.3329151638701599E-3</v>
      </c>
      <c r="E229" s="147">
        <v>1.3324715557373099E-3</v>
      </c>
      <c r="F229" s="147">
        <v>1.3325255218749599E-3</v>
      </c>
      <c r="G229" s="147">
        <v>1.3325660934830699E-3</v>
      </c>
      <c r="H229" s="147">
        <v>1.3325958495533101E-3</v>
      </c>
      <c r="I229" s="147">
        <v>1.3326222993935201E-3</v>
      </c>
      <c r="J229" s="147">
        <v>1.33264914400747E-3</v>
      </c>
      <c r="K229" s="32">
        <v>86</v>
      </c>
      <c r="L229" s="142" t="s">
        <v>238</v>
      </c>
      <c r="M229" s="35">
        <f t="shared" si="20"/>
        <v>191807.94797683007</v>
      </c>
      <c r="N229" s="35">
        <f t="shared" si="21"/>
        <v>206265.62310759065</v>
      </c>
      <c r="O229" s="35">
        <f t="shared" si="22"/>
        <v>220718.25232797483</v>
      </c>
      <c r="P229" s="35">
        <f t="shared" si="23"/>
        <v>235008.60845212429</v>
      </c>
      <c r="Q229" s="35">
        <f t="shared" si="24"/>
        <v>249464.229201868</v>
      </c>
      <c r="R229" s="35">
        <f t="shared" si="25"/>
        <v>266120.7055142835</v>
      </c>
    </row>
    <row r="230" spans="2:18">
      <c r="B230" s="32">
        <v>828</v>
      </c>
      <c r="C230" s="142" t="s">
        <v>239</v>
      </c>
      <c r="D230" s="146">
        <v>1.42700329308452E-2</v>
      </c>
      <c r="E230" s="147">
        <v>1.4265283714364099E-2</v>
      </c>
      <c r="F230" s="147">
        <v>1.4265861469484799E-2</v>
      </c>
      <c r="G230" s="147">
        <v>1.42662958243481E-2</v>
      </c>
      <c r="H230" s="147">
        <v>1.4266614389335399E-2</v>
      </c>
      <c r="I230" s="147">
        <v>1.4266897558213001E-2</v>
      </c>
      <c r="J230" s="147">
        <v>1.4267184953491699E-2</v>
      </c>
      <c r="K230" s="32">
        <v>828</v>
      </c>
      <c r="L230" s="142" t="s">
        <v>239</v>
      </c>
      <c r="M230" s="35">
        <f t="shared" si="20"/>
        <v>2053473.3253989979</v>
      </c>
      <c r="N230" s="35">
        <f t="shared" si="21"/>
        <v>2208255.4944459605</v>
      </c>
      <c r="O230" s="35">
        <f t="shared" si="22"/>
        <v>2362983.6425700737</v>
      </c>
      <c r="P230" s="35">
        <f t="shared" si="23"/>
        <v>2515974.5140168536</v>
      </c>
      <c r="Q230" s="35">
        <f t="shared" si="24"/>
        <v>2670734.6891023559</v>
      </c>
      <c r="R230" s="35">
        <f t="shared" si="25"/>
        <v>2849056.9649176155</v>
      </c>
    </row>
    <row r="231" spans="2:18">
      <c r="B231" s="32">
        <v>1509</v>
      </c>
      <c r="C231" s="142" t="s">
        <v>240</v>
      </c>
      <c r="D231" s="146">
        <v>2.56782185980869E-3</v>
      </c>
      <c r="E231" s="147">
        <v>2.5669672617880499E-3</v>
      </c>
      <c r="F231" s="147">
        <v>2.5670712259649999E-3</v>
      </c>
      <c r="G231" s="147">
        <v>2.5671493859747399E-3</v>
      </c>
      <c r="H231" s="147">
        <v>2.5672067101688801E-3</v>
      </c>
      <c r="I231" s="147">
        <v>2.5672576650081101E-3</v>
      </c>
      <c r="J231" s="147">
        <v>2.5673093803673299E-3</v>
      </c>
      <c r="K231" s="32">
        <v>1509</v>
      </c>
      <c r="L231" s="142" t="s">
        <v>240</v>
      </c>
      <c r="M231" s="35">
        <f t="shared" si="20"/>
        <v>369512.37036712805</v>
      </c>
      <c r="N231" s="35">
        <f t="shared" si="21"/>
        <v>397364.65628080023</v>
      </c>
      <c r="O231" s="35">
        <f t="shared" si="22"/>
        <v>425207.22139654012</v>
      </c>
      <c r="P231" s="35">
        <f t="shared" si="23"/>
        <v>452737.17216512241</v>
      </c>
      <c r="Q231" s="35">
        <f t="shared" si="24"/>
        <v>480585.50037418789</v>
      </c>
      <c r="R231" s="35">
        <f t="shared" si="25"/>
        <v>512673.7120936928</v>
      </c>
    </row>
    <row r="232" spans="2:18">
      <c r="B232" s="32">
        <v>437</v>
      </c>
      <c r="C232" s="142" t="s">
        <v>241</v>
      </c>
      <c r="D232" s="146">
        <v>2.5482201662223601E-4</v>
      </c>
      <c r="E232" s="147">
        <v>2.5473720918507399E-4</v>
      </c>
      <c r="F232" s="147">
        <v>2.5474752624080098E-4</v>
      </c>
      <c r="G232" s="147">
        <v>2.5475528257764603E-4</v>
      </c>
      <c r="H232" s="147">
        <v>2.5476097123813298E-4</v>
      </c>
      <c r="I232" s="147">
        <v>2.5476602782523199E-4</v>
      </c>
      <c r="J232" s="147">
        <v>2.5477115988377998E-4</v>
      </c>
      <c r="K232" s="32">
        <v>437</v>
      </c>
      <c r="L232" s="142" t="s">
        <v>241</v>
      </c>
      <c r="M232" s="35">
        <f t="shared" si="20"/>
        <v>36669.166524982225</v>
      </c>
      <c r="N232" s="35">
        <f t="shared" si="21"/>
        <v>39433.133829392304</v>
      </c>
      <c r="O232" s="35">
        <f t="shared" si="22"/>
        <v>42196.136474465828</v>
      </c>
      <c r="P232" s="35">
        <f t="shared" si="23"/>
        <v>44928.116321729671</v>
      </c>
      <c r="Q232" s="35">
        <f t="shared" si="24"/>
        <v>47691.69087682775</v>
      </c>
      <c r="R232" s="35">
        <f t="shared" si="25"/>
        <v>50876.017230671634</v>
      </c>
    </row>
    <row r="233" spans="2:18">
      <c r="B233" s="32">
        <v>589</v>
      </c>
      <c r="C233" s="142" t="s">
        <v>242</v>
      </c>
      <c r="D233" s="146">
        <v>1.17610161517955E-4</v>
      </c>
      <c r="E233" s="147">
        <v>1.1757101962388E-4</v>
      </c>
      <c r="F233" s="147">
        <v>1.17575781341908E-4</v>
      </c>
      <c r="G233" s="147">
        <v>1.17579361189683E-4</v>
      </c>
      <c r="H233" s="147">
        <v>1.1758198672529199E-4</v>
      </c>
      <c r="I233" s="147">
        <v>1.1758432053472201E-4</v>
      </c>
      <c r="J233" s="147">
        <v>1.17586689177129E-4</v>
      </c>
      <c r="K233" s="32">
        <v>589</v>
      </c>
      <c r="L233" s="142" t="s">
        <v>242</v>
      </c>
      <c r="M233" s="35">
        <f t="shared" si="20"/>
        <v>16924.230703837904</v>
      </c>
      <c r="N233" s="35">
        <f t="shared" si="21"/>
        <v>18199.907921257964</v>
      </c>
      <c r="O233" s="35">
        <f t="shared" si="22"/>
        <v>19475.139911291957</v>
      </c>
      <c r="P233" s="35">
        <f t="shared" si="23"/>
        <v>20736.053686952131</v>
      </c>
      <c r="Q233" s="35">
        <f t="shared" si="24"/>
        <v>22011.549635458876</v>
      </c>
      <c r="R233" s="35">
        <f t="shared" si="25"/>
        <v>23481.2387218484</v>
      </c>
    </row>
    <row r="234" spans="2:18">
      <c r="B234" s="32">
        <v>1734</v>
      </c>
      <c r="C234" s="142" t="s">
        <v>243</v>
      </c>
      <c r="D234" s="146">
        <v>2.7246354084992899E-3</v>
      </c>
      <c r="E234" s="147">
        <v>2.7237286212865499E-3</v>
      </c>
      <c r="F234" s="147">
        <v>2.7238389344208698E-3</v>
      </c>
      <c r="G234" s="147">
        <v>2.7239218675609799E-3</v>
      </c>
      <c r="H234" s="147">
        <v>2.7239826924692601E-3</v>
      </c>
      <c r="I234" s="147">
        <v>2.7240367590544001E-3</v>
      </c>
      <c r="J234" s="147">
        <v>2.7240916326035001E-3</v>
      </c>
      <c r="K234" s="32">
        <v>1734</v>
      </c>
      <c r="L234" s="142" t="s">
        <v>243</v>
      </c>
      <c r="M234" s="35">
        <f t="shared" si="20"/>
        <v>392078.01130557765</v>
      </c>
      <c r="N234" s="35">
        <f t="shared" si="21"/>
        <v>421631.20017580967</v>
      </c>
      <c r="O234" s="35">
        <f t="shared" si="22"/>
        <v>451174.07461159542</v>
      </c>
      <c r="P234" s="35">
        <f t="shared" si="23"/>
        <v>480385.24374772358</v>
      </c>
      <c r="Q234" s="35">
        <f t="shared" si="24"/>
        <v>509934.23322146526</v>
      </c>
      <c r="R234" s="35">
        <f t="shared" si="25"/>
        <v>543982.03038949019</v>
      </c>
    </row>
    <row r="235" spans="2:18">
      <c r="B235" s="32">
        <v>590</v>
      </c>
      <c r="C235" s="142" t="s">
        <v>244</v>
      </c>
      <c r="D235" s="146">
        <v>1.3329151638701599E-3</v>
      </c>
      <c r="E235" s="147">
        <v>1.3324715557373099E-3</v>
      </c>
      <c r="F235" s="147">
        <v>1.3325255218749599E-3</v>
      </c>
      <c r="G235" s="147">
        <v>1.3325660934830699E-3</v>
      </c>
      <c r="H235" s="147">
        <v>1.3325958495533101E-3</v>
      </c>
      <c r="I235" s="147">
        <v>1.3326222993935201E-3</v>
      </c>
      <c r="J235" s="147">
        <v>1.33264914400747E-3</v>
      </c>
      <c r="K235" s="32">
        <v>590</v>
      </c>
      <c r="L235" s="142" t="s">
        <v>244</v>
      </c>
      <c r="M235" s="35">
        <f t="shared" si="20"/>
        <v>191807.94797683007</v>
      </c>
      <c r="N235" s="35">
        <f t="shared" si="21"/>
        <v>206265.62310759065</v>
      </c>
      <c r="O235" s="35">
        <f t="shared" si="22"/>
        <v>220718.25232797483</v>
      </c>
      <c r="P235" s="35">
        <f t="shared" si="23"/>
        <v>235008.60845212429</v>
      </c>
      <c r="Q235" s="35">
        <f t="shared" si="24"/>
        <v>249464.229201868</v>
      </c>
      <c r="R235" s="35">
        <f t="shared" si="25"/>
        <v>266120.7055142835</v>
      </c>
    </row>
    <row r="236" spans="2:18">
      <c r="B236" s="32">
        <v>1894</v>
      </c>
      <c r="C236" s="142" t="s">
        <v>245</v>
      </c>
      <c r="D236" s="146">
        <v>1.5681354869060699E-3</v>
      </c>
      <c r="E236" s="147">
        <v>1.5676135949850699E-3</v>
      </c>
      <c r="F236" s="147">
        <v>1.5676770845587801E-3</v>
      </c>
      <c r="G236" s="147">
        <v>1.56772481586244E-3</v>
      </c>
      <c r="H236" s="147">
        <v>1.56775982300389E-3</v>
      </c>
      <c r="I236" s="147">
        <v>1.56779094046297E-3</v>
      </c>
      <c r="J236" s="147">
        <v>1.56782252236173E-3</v>
      </c>
      <c r="K236" s="32">
        <v>1894</v>
      </c>
      <c r="L236" s="142" t="s">
        <v>245</v>
      </c>
      <c r="M236" s="35">
        <f t="shared" si="20"/>
        <v>225656.40938450585</v>
      </c>
      <c r="N236" s="35">
        <f t="shared" si="21"/>
        <v>242665.43895010726</v>
      </c>
      <c r="O236" s="35">
        <f t="shared" si="22"/>
        <v>259668.53215055942</v>
      </c>
      <c r="P236" s="35">
        <f t="shared" si="23"/>
        <v>276480.71582602785</v>
      </c>
      <c r="Q236" s="35">
        <f t="shared" si="24"/>
        <v>293487.32847278687</v>
      </c>
      <c r="R236" s="35">
        <f t="shared" si="25"/>
        <v>313083.18295798067</v>
      </c>
    </row>
    <row r="237" spans="2:18">
      <c r="B237" s="32">
        <v>765</v>
      </c>
      <c r="C237" s="142" t="s">
        <v>246</v>
      </c>
      <c r="D237" s="146">
        <v>1.2545083895248599E-3</v>
      </c>
      <c r="E237" s="147">
        <v>1.2540908759880601E-3</v>
      </c>
      <c r="F237" s="147">
        <v>1.25414166764703E-3</v>
      </c>
      <c r="G237" s="147">
        <v>1.2541798526899499E-3</v>
      </c>
      <c r="H237" s="147">
        <v>1.2542078584031201E-3</v>
      </c>
      <c r="I237" s="147">
        <v>1.2542327523703801E-3</v>
      </c>
      <c r="J237" s="147">
        <v>1.2542580178893899E-3</v>
      </c>
      <c r="K237" s="32">
        <v>765</v>
      </c>
      <c r="L237" s="142" t="s">
        <v>246</v>
      </c>
      <c r="M237" s="35">
        <f t="shared" si="20"/>
        <v>180525.1275076053</v>
      </c>
      <c r="N237" s="35">
        <f t="shared" si="21"/>
        <v>194132.35116008672</v>
      </c>
      <c r="O237" s="35">
        <f t="shared" si="22"/>
        <v>207734.8257204472</v>
      </c>
      <c r="P237" s="35">
        <f t="shared" si="23"/>
        <v>221184.5726608237</v>
      </c>
      <c r="Q237" s="35">
        <f t="shared" si="24"/>
        <v>234789.86277823025</v>
      </c>
      <c r="R237" s="35">
        <f t="shared" si="25"/>
        <v>250466.54636638571</v>
      </c>
    </row>
    <row r="238" spans="2:18">
      <c r="B238" s="32">
        <v>1926</v>
      </c>
      <c r="C238" s="142" t="s">
        <v>247</v>
      </c>
      <c r="D238" s="146">
        <v>1.5093304061470901E-3</v>
      </c>
      <c r="E238" s="147">
        <v>1.5088280851731301E-3</v>
      </c>
      <c r="F238" s="147">
        <v>1.5088891938878201E-3</v>
      </c>
      <c r="G238" s="147">
        <v>1.50893513526759E-3</v>
      </c>
      <c r="H238" s="147">
        <v>1.5089688296412501E-3</v>
      </c>
      <c r="I238" s="147">
        <v>1.5089987801956001E-3</v>
      </c>
      <c r="J238" s="147">
        <v>1.50902917777316E-3</v>
      </c>
      <c r="K238" s="32">
        <v>1926</v>
      </c>
      <c r="L238" s="142" t="s">
        <v>247</v>
      </c>
      <c r="M238" s="35">
        <f t="shared" si="20"/>
        <v>217194.29403258694</v>
      </c>
      <c r="N238" s="35">
        <f t="shared" si="21"/>
        <v>233565.48498947735</v>
      </c>
      <c r="O238" s="35">
        <f t="shared" si="22"/>
        <v>249930.96219491205</v>
      </c>
      <c r="P238" s="35">
        <f t="shared" si="23"/>
        <v>266112.68898255285</v>
      </c>
      <c r="Q238" s="35">
        <f t="shared" si="24"/>
        <v>282481.55365505576</v>
      </c>
      <c r="R238" s="35">
        <f t="shared" si="25"/>
        <v>301342.56359705538</v>
      </c>
    </row>
    <row r="239" spans="2:18">
      <c r="B239" s="32">
        <v>439</v>
      </c>
      <c r="C239" s="142" t="s">
        <v>248</v>
      </c>
      <c r="D239" s="146">
        <v>6.3705504155558996E-3</v>
      </c>
      <c r="E239" s="147">
        <v>6.3684302296268397E-3</v>
      </c>
      <c r="F239" s="147">
        <v>6.3686881560200198E-3</v>
      </c>
      <c r="G239" s="147">
        <v>6.3688820644411401E-3</v>
      </c>
      <c r="H239" s="147">
        <v>6.3690242809533101E-3</v>
      </c>
      <c r="I239" s="147">
        <v>6.3691506956308E-3</v>
      </c>
      <c r="J239" s="147">
        <v>6.3692789970945102E-3</v>
      </c>
      <c r="K239" s="32">
        <v>439</v>
      </c>
      <c r="L239" s="142" t="s">
        <v>248</v>
      </c>
      <c r="M239" s="35">
        <f t="shared" si="20"/>
        <v>916729.16312455409</v>
      </c>
      <c r="N239" s="35">
        <f t="shared" si="21"/>
        <v>985828.34573480696</v>
      </c>
      <c r="O239" s="35">
        <f t="shared" si="22"/>
        <v>1054903.4118616439</v>
      </c>
      <c r="P239" s="35">
        <f t="shared" si="23"/>
        <v>1123202.9080432393</v>
      </c>
      <c r="Q239" s="35">
        <f t="shared" si="24"/>
        <v>1192292.2719206936</v>
      </c>
      <c r="R239" s="35">
        <f t="shared" si="25"/>
        <v>1271900.4307667927</v>
      </c>
    </row>
    <row r="240" spans="2:18">
      <c r="B240" s="32">
        <v>273</v>
      </c>
      <c r="C240" s="142" t="s">
        <v>249</v>
      </c>
      <c r="D240" s="146">
        <v>8.4287282421201205E-4</v>
      </c>
      <c r="E240" s="147">
        <v>8.4259230730447502E-4</v>
      </c>
      <c r="F240" s="147">
        <v>8.4262643295034199E-4</v>
      </c>
      <c r="G240" s="147">
        <v>8.4265208852606001E-4</v>
      </c>
      <c r="H240" s="147">
        <v>8.4267090486459298E-4</v>
      </c>
      <c r="I240" s="147">
        <v>8.4268763049884503E-4</v>
      </c>
      <c r="J240" s="147">
        <v>8.42704605769428E-4</v>
      </c>
      <c r="K240" s="32">
        <v>273</v>
      </c>
      <c r="L240" s="142" t="s">
        <v>249</v>
      </c>
      <c r="M240" s="35">
        <f t="shared" si="20"/>
        <v>121290.32004417189</v>
      </c>
      <c r="N240" s="35">
        <f t="shared" si="21"/>
        <v>130432.67343568229</v>
      </c>
      <c r="O240" s="35">
        <f t="shared" si="22"/>
        <v>139571.83603092545</v>
      </c>
      <c r="P240" s="35">
        <f t="shared" si="23"/>
        <v>148608.38475649033</v>
      </c>
      <c r="Q240" s="35">
        <f t="shared" si="24"/>
        <v>157749.43905412269</v>
      </c>
      <c r="R240" s="35">
        <f t="shared" si="25"/>
        <v>168282.21083991425</v>
      </c>
    </row>
    <row r="241" spans="2:18">
      <c r="B241" s="32">
        <v>177</v>
      </c>
      <c r="C241" s="142" t="s">
        <v>250</v>
      </c>
      <c r="D241" s="146">
        <v>1.29371177669751E-3</v>
      </c>
      <c r="E241" s="147">
        <v>1.29328121586269E-3</v>
      </c>
      <c r="F241" s="147">
        <v>1.2933335947609901E-3</v>
      </c>
      <c r="G241" s="147">
        <v>1.2933729730865099E-3</v>
      </c>
      <c r="H241" s="147">
        <v>1.29340185397822E-3</v>
      </c>
      <c r="I241" s="147">
        <v>1.29342752588195E-3</v>
      </c>
      <c r="J241" s="147">
        <v>1.29345358094843E-3</v>
      </c>
      <c r="K241" s="32">
        <v>177</v>
      </c>
      <c r="L241" s="142" t="s">
        <v>250</v>
      </c>
      <c r="M241" s="35">
        <f t="shared" si="20"/>
        <v>186166.53774221838</v>
      </c>
      <c r="N241" s="35">
        <f t="shared" si="21"/>
        <v>200198.98713383795</v>
      </c>
      <c r="O241" s="35">
        <f t="shared" si="22"/>
        <v>214226.53902421103</v>
      </c>
      <c r="P241" s="35">
        <f t="shared" si="23"/>
        <v>228096.59055647484</v>
      </c>
      <c r="Q241" s="35">
        <f t="shared" si="24"/>
        <v>242127.04599004911</v>
      </c>
      <c r="R241" s="35">
        <f t="shared" si="25"/>
        <v>258293.6259403346</v>
      </c>
    </row>
    <row r="242" spans="2:18">
      <c r="B242" s="32">
        <v>703</v>
      </c>
      <c r="C242" s="142" t="s">
        <v>251</v>
      </c>
      <c r="D242" s="146">
        <v>9.0167790497098902E-4</v>
      </c>
      <c r="E242" s="147">
        <v>9.0137781711641498E-4</v>
      </c>
      <c r="F242" s="147">
        <v>9.0141432362129503E-4</v>
      </c>
      <c r="G242" s="147">
        <v>9.014417691209E-4</v>
      </c>
      <c r="H242" s="147">
        <v>9.0146189822723803E-4</v>
      </c>
      <c r="I242" s="147">
        <v>9.0147979076620496E-4</v>
      </c>
      <c r="J242" s="147">
        <v>9.0149795035799197E-4</v>
      </c>
      <c r="K242" s="32">
        <v>703</v>
      </c>
      <c r="L242" s="142" t="s">
        <v>251</v>
      </c>
      <c r="M242" s="35">
        <f t="shared" si="20"/>
        <v>129752.43539609083</v>
      </c>
      <c r="N242" s="35">
        <f t="shared" si="21"/>
        <v>139532.62739631112</v>
      </c>
      <c r="O242" s="35">
        <f t="shared" si="22"/>
        <v>149309.40598657116</v>
      </c>
      <c r="P242" s="35">
        <f t="shared" si="23"/>
        <v>158976.41159996623</v>
      </c>
      <c r="Q242" s="35">
        <f t="shared" si="24"/>
        <v>168755.21387185191</v>
      </c>
      <c r="R242" s="35">
        <f t="shared" si="25"/>
        <v>180022.83020083833</v>
      </c>
    </row>
    <row r="243" spans="2:18">
      <c r="B243" s="32">
        <v>274</v>
      </c>
      <c r="C243" s="142" t="s">
        <v>252</v>
      </c>
      <c r="D243" s="146">
        <v>2.1757879880821701E-3</v>
      </c>
      <c r="E243" s="147">
        <v>2.1750638630417801E-3</v>
      </c>
      <c r="F243" s="147">
        <v>2.1751519548253002E-3</v>
      </c>
      <c r="G243" s="147">
        <v>2.17521818200913E-3</v>
      </c>
      <c r="H243" s="147">
        <v>2.1752667544179E-3</v>
      </c>
      <c r="I243" s="147">
        <v>2.17530992989237E-3</v>
      </c>
      <c r="J243" s="147">
        <v>2.1753537497769E-3</v>
      </c>
      <c r="K243" s="32">
        <v>274</v>
      </c>
      <c r="L243" s="142" t="s">
        <v>252</v>
      </c>
      <c r="M243" s="35">
        <f t="shared" si="20"/>
        <v>313098.26802100125</v>
      </c>
      <c r="N243" s="35">
        <f t="shared" si="21"/>
        <v>336698.29654327268</v>
      </c>
      <c r="O243" s="35">
        <f t="shared" si="22"/>
        <v>360290.08835890034</v>
      </c>
      <c r="P243" s="35">
        <f t="shared" si="23"/>
        <v>383616.99320861412</v>
      </c>
      <c r="Q243" s="35">
        <f t="shared" si="24"/>
        <v>407213.66825599165</v>
      </c>
      <c r="R243" s="35">
        <f t="shared" si="25"/>
        <v>434402.91635419813</v>
      </c>
    </row>
    <row r="244" spans="2:18">
      <c r="B244" s="32">
        <v>339</v>
      </c>
      <c r="C244" s="142" t="s">
        <v>253</v>
      </c>
      <c r="D244" s="146">
        <v>1.9601693586325899E-4</v>
      </c>
      <c r="E244" s="147">
        <v>1.9595169937313401E-4</v>
      </c>
      <c r="F244" s="147">
        <v>1.9595963556984699E-4</v>
      </c>
      <c r="G244" s="147">
        <v>1.9596560198280501E-4</v>
      </c>
      <c r="H244" s="147">
        <v>1.9596997787548701E-4</v>
      </c>
      <c r="I244" s="147">
        <v>1.95973867557871E-4</v>
      </c>
      <c r="J244" s="147">
        <v>1.9597781529521601E-4</v>
      </c>
      <c r="K244" s="32">
        <v>339</v>
      </c>
      <c r="L244" s="142" t="s">
        <v>253</v>
      </c>
      <c r="M244" s="35">
        <f t="shared" si="20"/>
        <v>28207.051173063272</v>
      </c>
      <c r="N244" s="35">
        <f t="shared" si="21"/>
        <v>30333.179868763327</v>
      </c>
      <c r="O244" s="35">
        <f t="shared" si="22"/>
        <v>32458.566518819927</v>
      </c>
      <c r="P244" s="35">
        <f t="shared" si="23"/>
        <v>34560.089478253612</v>
      </c>
      <c r="Q244" s="35">
        <f t="shared" si="24"/>
        <v>36685.916059098308</v>
      </c>
      <c r="R244" s="35">
        <f t="shared" si="25"/>
        <v>39135.39786974754</v>
      </c>
    </row>
    <row r="245" spans="2:18">
      <c r="B245" s="32">
        <v>1667</v>
      </c>
      <c r="C245" s="142" t="s">
        <v>254</v>
      </c>
      <c r="D245" s="146">
        <v>7.2526266269405703E-4</v>
      </c>
      <c r="E245" s="147">
        <v>7.2502128768059501E-4</v>
      </c>
      <c r="F245" s="147">
        <v>7.2505065160843396E-4</v>
      </c>
      <c r="G245" s="147">
        <v>7.25072727336377E-4</v>
      </c>
      <c r="H245" s="147">
        <v>7.2508891813930095E-4</v>
      </c>
      <c r="I245" s="147">
        <v>7.2510330996412202E-4</v>
      </c>
      <c r="J245" s="147">
        <v>7.2511791659229897E-4</v>
      </c>
      <c r="K245" s="32">
        <v>1667</v>
      </c>
      <c r="L245" s="142" t="s">
        <v>254</v>
      </c>
      <c r="M245" s="35">
        <f t="shared" si="20"/>
        <v>104366.08934033399</v>
      </c>
      <c r="N245" s="35">
        <f t="shared" si="21"/>
        <v>112232.76551442432</v>
      </c>
      <c r="O245" s="35">
        <f t="shared" si="22"/>
        <v>120096.69611963349</v>
      </c>
      <c r="P245" s="35">
        <f t="shared" si="23"/>
        <v>127872.33106953821</v>
      </c>
      <c r="Q245" s="35">
        <f t="shared" si="24"/>
        <v>135737.88941866363</v>
      </c>
      <c r="R245" s="35">
        <f t="shared" si="25"/>
        <v>144800.97211806584</v>
      </c>
    </row>
    <row r="246" spans="2:18">
      <c r="B246" s="32">
        <v>275</v>
      </c>
      <c r="C246" s="142" t="s">
        <v>255</v>
      </c>
      <c r="D246" s="146">
        <v>3.5283048455386498E-3</v>
      </c>
      <c r="E246" s="147">
        <v>3.5271305887164001E-3</v>
      </c>
      <c r="F246" s="147">
        <v>3.52727344025724E-3</v>
      </c>
      <c r="G246" s="147">
        <v>3.52738083569048E-3</v>
      </c>
      <c r="H246" s="147">
        <v>3.5274596017587602E-3</v>
      </c>
      <c r="I246" s="147">
        <v>3.5275296160416701E-3</v>
      </c>
      <c r="J246" s="147">
        <v>3.52760067531388E-3</v>
      </c>
      <c r="K246" s="32">
        <v>275</v>
      </c>
      <c r="L246" s="142" t="s">
        <v>255</v>
      </c>
      <c r="M246" s="35">
        <f t="shared" si="20"/>
        <v>507726.92111513717</v>
      </c>
      <c r="N246" s="35">
        <f t="shared" si="21"/>
        <v>545997.23763773893</v>
      </c>
      <c r="O246" s="35">
        <f t="shared" si="22"/>
        <v>584254.19733875699</v>
      </c>
      <c r="P246" s="35">
        <f t="shared" si="23"/>
        <v>622081.61060856399</v>
      </c>
      <c r="Q246" s="35">
        <f t="shared" si="24"/>
        <v>660346.48906376818</v>
      </c>
      <c r="R246" s="35">
        <f t="shared" si="25"/>
        <v>704437.16165545408</v>
      </c>
    </row>
    <row r="247" spans="2:18">
      <c r="B247" s="32">
        <v>340</v>
      </c>
      <c r="C247" s="142" t="s">
        <v>256</v>
      </c>
      <c r="D247" s="146">
        <v>5.6844911400344997E-4</v>
      </c>
      <c r="E247" s="147">
        <v>5.6825992818208804E-4</v>
      </c>
      <c r="F247" s="147">
        <v>5.6828294315255598E-4</v>
      </c>
      <c r="G247" s="147">
        <v>5.6830024575013302E-4</v>
      </c>
      <c r="H247" s="147">
        <v>5.6831293583891099E-4</v>
      </c>
      <c r="I247" s="147">
        <v>5.6832421591782598E-4</v>
      </c>
      <c r="J247" s="147">
        <v>5.6833566435612599E-4</v>
      </c>
      <c r="K247" s="32">
        <v>340</v>
      </c>
      <c r="L247" s="142" t="s">
        <v>256</v>
      </c>
      <c r="M247" s="35">
        <f t="shared" si="20"/>
        <v>81800.448401883405</v>
      </c>
      <c r="N247" s="35">
        <f t="shared" si="21"/>
        <v>87966.221619413598</v>
      </c>
      <c r="O247" s="35">
        <f t="shared" si="22"/>
        <v>94129.842904577556</v>
      </c>
      <c r="P247" s="35">
        <f t="shared" si="23"/>
        <v>100224.25948693525</v>
      </c>
      <c r="Q247" s="35">
        <f t="shared" si="24"/>
        <v>106389.15657138513</v>
      </c>
      <c r="R247" s="35">
        <f t="shared" si="25"/>
        <v>113492.65382226776</v>
      </c>
    </row>
    <row r="248" spans="2:18">
      <c r="B248" s="32">
        <v>597</v>
      </c>
      <c r="C248" s="142" t="s">
        <v>257</v>
      </c>
      <c r="D248" s="146">
        <v>1.70534734201035E-3</v>
      </c>
      <c r="E248" s="147">
        <v>1.70477978454626E-3</v>
      </c>
      <c r="F248" s="147">
        <v>1.70484882945767E-3</v>
      </c>
      <c r="G248" s="147">
        <v>1.7049007372503999E-3</v>
      </c>
      <c r="H248" s="147">
        <v>1.7049388075167299E-3</v>
      </c>
      <c r="I248" s="147">
        <v>1.7049726477534801E-3</v>
      </c>
      <c r="J248" s="147">
        <v>1.7050069930683799E-3</v>
      </c>
      <c r="K248" s="32">
        <v>597</v>
      </c>
      <c r="L248" s="142" t="s">
        <v>257</v>
      </c>
      <c r="M248" s="35">
        <f t="shared" si="20"/>
        <v>245401.34520564962</v>
      </c>
      <c r="N248" s="35">
        <f t="shared" si="21"/>
        <v>263898.6648582411</v>
      </c>
      <c r="O248" s="35">
        <f t="shared" si="22"/>
        <v>282389.52871373278</v>
      </c>
      <c r="P248" s="35">
        <f t="shared" si="23"/>
        <v>300672.77846080519</v>
      </c>
      <c r="Q248" s="35">
        <f t="shared" si="24"/>
        <v>319167.46971415577</v>
      </c>
      <c r="R248" s="35">
        <f t="shared" si="25"/>
        <v>340477.96146680368</v>
      </c>
    </row>
    <row r="249" spans="2:18">
      <c r="B249" s="32">
        <v>1742</v>
      </c>
      <c r="C249" s="142" t="s">
        <v>258</v>
      </c>
      <c r="D249" s="146">
        <v>1.29371177669751E-3</v>
      </c>
      <c r="E249" s="147">
        <v>1.29328121586269E-3</v>
      </c>
      <c r="F249" s="147">
        <v>1.2933335947609901E-3</v>
      </c>
      <c r="G249" s="147">
        <v>1.2933729730865099E-3</v>
      </c>
      <c r="H249" s="147">
        <v>1.29340185397822E-3</v>
      </c>
      <c r="I249" s="147">
        <v>1.29342752588195E-3</v>
      </c>
      <c r="J249" s="147">
        <v>1.29345358094843E-3</v>
      </c>
      <c r="K249" s="32">
        <v>1742</v>
      </c>
      <c r="L249" s="142" t="s">
        <v>258</v>
      </c>
      <c r="M249" s="35">
        <f t="shared" si="20"/>
        <v>186166.53774221838</v>
      </c>
      <c r="N249" s="35">
        <f t="shared" si="21"/>
        <v>200198.98713383795</v>
      </c>
      <c r="O249" s="35">
        <f t="shared" si="22"/>
        <v>214226.53902421103</v>
      </c>
      <c r="P249" s="35">
        <f t="shared" si="23"/>
        <v>228096.59055647484</v>
      </c>
      <c r="Q249" s="35">
        <f t="shared" si="24"/>
        <v>242127.04599004911</v>
      </c>
      <c r="R249" s="35">
        <f t="shared" si="25"/>
        <v>258293.6259403346</v>
      </c>
    </row>
    <row r="250" spans="2:18">
      <c r="B250" s="32">
        <v>603</v>
      </c>
      <c r="C250" s="142" t="s">
        <v>259</v>
      </c>
      <c r="D250" s="146">
        <v>2.7834404892582701E-3</v>
      </c>
      <c r="E250" s="147">
        <v>2.7825141310984999E-3</v>
      </c>
      <c r="F250" s="147">
        <v>2.7826268250918198E-3</v>
      </c>
      <c r="G250" s="147">
        <v>2.78271154815582E-3</v>
      </c>
      <c r="H250" s="147">
        <v>2.78277368583191E-3</v>
      </c>
      <c r="I250" s="147">
        <v>2.78282891932176E-3</v>
      </c>
      <c r="J250" s="147">
        <v>2.7828849771920601E-3</v>
      </c>
      <c r="K250" s="32">
        <v>603</v>
      </c>
      <c r="L250" s="142" t="s">
        <v>259</v>
      </c>
      <c r="M250" s="35">
        <f t="shared" si="20"/>
        <v>400540.12665749801</v>
      </c>
      <c r="N250" s="35">
        <f t="shared" si="21"/>
        <v>430731.15413643804</v>
      </c>
      <c r="O250" s="35">
        <f t="shared" si="22"/>
        <v>460911.64456724114</v>
      </c>
      <c r="P250" s="35">
        <f t="shared" si="23"/>
        <v>490753.27059120033</v>
      </c>
      <c r="Q250" s="35">
        <f t="shared" si="24"/>
        <v>520940.00803919451</v>
      </c>
      <c r="R250" s="35">
        <f t="shared" si="25"/>
        <v>555722.64975041349</v>
      </c>
    </row>
    <row r="251" spans="2:18">
      <c r="B251" s="32">
        <v>1669</v>
      </c>
      <c r="C251" s="142" t="s">
        <v>260</v>
      </c>
      <c r="D251" s="146">
        <v>1.07809314724792E-3</v>
      </c>
      <c r="E251" s="147">
        <v>1.07773434655223E-3</v>
      </c>
      <c r="F251" s="147">
        <v>1.07777799563416E-3</v>
      </c>
      <c r="G251" s="147">
        <v>1.0778108109054201E-3</v>
      </c>
      <c r="H251" s="147">
        <v>1.0778348783151699E-3</v>
      </c>
      <c r="I251" s="147">
        <v>1.0778562715682901E-3</v>
      </c>
      <c r="J251" s="147">
        <v>1.07787798412368E-3</v>
      </c>
      <c r="K251" s="32">
        <v>1669</v>
      </c>
      <c r="L251" s="142" t="s">
        <v>260</v>
      </c>
      <c r="M251" s="35">
        <f t="shared" si="20"/>
        <v>155138.78145184697</v>
      </c>
      <c r="N251" s="35">
        <f t="shared" si="21"/>
        <v>166832.48927819854</v>
      </c>
      <c r="O251" s="35">
        <f t="shared" si="22"/>
        <v>178522.11585350838</v>
      </c>
      <c r="P251" s="35">
        <f t="shared" si="23"/>
        <v>190080.49213039337</v>
      </c>
      <c r="Q251" s="35">
        <f t="shared" si="24"/>
        <v>201772.53832504063</v>
      </c>
      <c r="R251" s="35">
        <f t="shared" si="25"/>
        <v>215244.68828360987</v>
      </c>
    </row>
    <row r="252" spans="2:18">
      <c r="B252" s="32">
        <v>957</v>
      </c>
      <c r="C252" s="142" t="s">
        <v>261</v>
      </c>
      <c r="D252" s="146">
        <v>6.1157283989336699E-3</v>
      </c>
      <c r="E252" s="147">
        <v>6.1136930204417801E-3</v>
      </c>
      <c r="F252" s="147">
        <v>6.1139406297792296E-3</v>
      </c>
      <c r="G252" s="147">
        <v>6.1141267818635003E-3</v>
      </c>
      <c r="H252" s="147">
        <v>6.1142633097151901E-3</v>
      </c>
      <c r="I252" s="147">
        <v>6.11438466780557E-3</v>
      </c>
      <c r="J252" s="147">
        <v>6.1145078372107399E-3</v>
      </c>
      <c r="K252" s="32">
        <v>957</v>
      </c>
      <c r="L252" s="142" t="s">
        <v>261</v>
      </c>
      <c r="M252" s="35">
        <f t="shared" si="20"/>
        <v>880059.99659957387</v>
      </c>
      <c r="N252" s="35">
        <f t="shared" si="21"/>
        <v>946395.21190541633</v>
      </c>
      <c r="O252" s="35">
        <f t="shared" si="22"/>
        <v>1012707.2753871791</v>
      </c>
      <c r="P252" s="35">
        <f t="shared" si="23"/>
        <v>1078274.7917215119</v>
      </c>
      <c r="Q252" s="35">
        <f t="shared" si="24"/>
        <v>1144600.5810438662</v>
      </c>
      <c r="R252" s="35">
        <f t="shared" si="25"/>
        <v>1221024.4135361232</v>
      </c>
    </row>
    <row r="253" spans="2:18">
      <c r="B253" s="32">
        <v>1674</v>
      </c>
      <c r="C253" s="142" t="s">
        <v>262</v>
      </c>
      <c r="D253" s="146">
        <v>6.0569233181746902E-3</v>
      </c>
      <c r="E253" s="147">
        <v>6.0549075106298301E-3</v>
      </c>
      <c r="F253" s="147">
        <v>6.0551527391082697E-3</v>
      </c>
      <c r="G253" s="147">
        <v>6.0553371012686602E-3</v>
      </c>
      <c r="H253" s="147">
        <v>6.0554723163525398E-3</v>
      </c>
      <c r="I253" s="147">
        <v>6.0555925075382096E-3</v>
      </c>
      <c r="J253" s="147">
        <v>6.0557144926221699E-3</v>
      </c>
      <c r="K253" s="32">
        <v>1674</v>
      </c>
      <c r="L253" s="142" t="s">
        <v>262</v>
      </c>
      <c r="M253" s="35">
        <f t="shared" si="20"/>
        <v>871597.88124765351</v>
      </c>
      <c r="N253" s="35">
        <f t="shared" si="21"/>
        <v>937295.25794478634</v>
      </c>
      <c r="O253" s="35">
        <f t="shared" si="22"/>
        <v>1002969.7054315334</v>
      </c>
      <c r="P253" s="35">
        <f t="shared" si="23"/>
        <v>1067906.7648780351</v>
      </c>
      <c r="Q253" s="35">
        <f t="shared" si="24"/>
        <v>1133594.8062261369</v>
      </c>
      <c r="R253" s="35">
        <f t="shared" si="25"/>
        <v>1209283.7941751978</v>
      </c>
    </row>
    <row r="254" spans="2:18">
      <c r="B254" s="32">
        <v>599</v>
      </c>
      <c r="C254" s="142" t="s">
        <v>263</v>
      </c>
      <c r="D254" s="146">
        <v>3.7321624588364501E-2</v>
      </c>
      <c r="E254" s="147">
        <v>3.7309203560644703E-2</v>
      </c>
      <c r="F254" s="147">
        <v>3.7310714612498901E-2</v>
      </c>
      <c r="G254" s="147">
        <v>3.7311850617526003E-2</v>
      </c>
      <c r="H254" s="147">
        <v>3.7312683787492702E-2</v>
      </c>
      <c r="I254" s="147">
        <v>3.7313424383018698E-2</v>
      </c>
      <c r="J254" s="147">
        <v>3.7314176032209198E-2</v>
      </c>
      <c r="K254" s="32">
        <v>599</v>
      </c>
      <c r="L254" s="142" t="s">
        <v>263</v>
      </c>
      <c r="M254" s="35">
        <f t="shared" si="20"/>
        <v>5370622.5433512451</v>
      </c>
      <c r="N254" s="35">
        <f t="shared" si="21"/>
        <v>5775437.4470125427</v>
      </c>
      <c r="O254" s="35">
        <f t="shared" si="22"/>
        <v>6180111.0651833033</v>
      </c>
      <c r="P254" s="35">
        <f t="shared" si="23"/>
        <v>6580241.0366594829</v>
      </c>
      <c r="Q254" s="35">
        <f t="shared" si="24"/>
        <v>6984998.4176523294</v>
      </c>
      <c r="R254" s="35">
        <f t="shared" si="25"/>
        <v>7451379.7543999441</v>
      </c>
    </row>
    <row r="255" spans="2:18">
      <c r="B255" s="32">
        <v>277</v>
      </c>
      <c r="C255" s="142" t="s">
        <v>264</v>
      </c>
      <c r="D255" s="146">
        <v>0</v>
      </c>
      <c r="E255" s="147">
        <v>8.6734693877550998E-5</v>
      </c>
      <c r="F255" s="147">
        <v>8.0952380952380894E-5</v>
      </c>
      <c r="G255" s="147">
        <v>7.5892857142857204E-5</v>
      </c>
      <c r="H255" s="147">
        <v>7.1428571428571502E-5</v>
      </c>
      <c r="I255" s="147">
        <v>6.7460317460317495E-5</v>
      </c>
      <c r="J255" s="147">
        <v>6.3432835820895593E-5</v>
      </c>
      <c r="K255" s="32">
        <v>277</v>
      </c>
      <c r="L255" s="142" t="s">
        <v>264</v>
      </c>
      <c r="M255" s="35">
        <f t="shared" si="20"/>
        <v>12485.372448979591</v>
      </c>
      <c r="N255" s="35">
        <f t="shared" si="21"/>
        <v>12530.861904761896</v>
      </c>
      <c r="O255" s="35">
        <f t="shared" si="22"/>
        <v>12570.437500000013</v>
      </c>
      <c r="P255" s="35">
        <f t="shared" si="23"/>
        <v>12596.71428571429</v>
      </c>
      <c r="Q255" s="35">
        <f t="shared" si="24"/>
        <v>12628.436507936507</v>
      </c>
      <c r="R255" s="35">
        <f t="shared" si="25"/>
        <v>12667.093283582093</v>
      </c>
    </row>
    <row r="256" spans="2:18">
      <c r="B256" s="32">
        <v>840</v>
      </c>
      <c r="C256" s="142" t="s">
        <v>265</v>
      </c>
      <c r="D256" s="146">
        <v>2.1757879880821701E-3</v>
      </c>
      <c r="E256" s="147">
        <v>2.1750638630417801E-3</v>
      </c>
      <c r="F256" s="147">
        <v>2.1751519548253002E-3</v>
      </c>
      <c r="G256" s="147">
        <v>2.17521818200913E-3</v>
      </c>
      <c r="H256" s="147">
        <v>2.1752667544179E-3</v>
      </c>
      <c r="I256" s="147">
        <v>2.17530992989237E-3</v>
      </c>
      <c r="J256" s="147">
        <v>2.1753537497769E-3</v>
      </c>
      <c r="K256" s="32">
        <v>840</v>
      </c>
      <c r="L256" s="142" t="s">
        <v>265</v>
      </c>
      <c r="M256" s="35">
        <f t="shared" si="20"/>
        <v>313098.26802100125</v>
      </c>
      <c r="N256" s="35">
        <f t="shared" si="21"/>
        <v>336698.29654327268</v>
      </c>
      <c r="O256" s="35">
        <f t="shared" si="22"/>
        <v>360290.08835890034</v>
      </c>
      <c r="P256" s="35">
        <f t="shared" si="23"/>
        <v>383616.99320861412</v>
      </c>
      <c r="Q256" s="35">
        <f t="shared" si="24"/>
        <v>407213.66825599165</v>
      </c>
      <c r="R256" s="35">
        <f t="shared" si="25"/>
        <v>434402.91635419813</v>
      </c>
    </row>
    <row r="257" spans="2:18">
      <c r="B257" s="32">
        <v>441</v>
      </c>
      <c r="C257" s="142" t="s">
        <v>266</v>
      </c>
      <c r="D257" s="146">
        <v>2.0385761329778898E-3</v>
      </c>
      <c r="E257" s="147">
        <v>2.0378976734805902E-3</v>
      </c>
      <c r="F257" s="147">
        <v>2.03798020992641E-3</v>
      </c>
      <c r="G257" s="147">
        <v>2.0380422606211699E-3</v>
      </c>
      <c r="H257" s="147">
        <v>2.0380877699050599E-3</v>
      </c>
      <c r="I257" s="147">
        <v>2.0381282226018598E-3</v>
      </c>
      <c r="J257" s="147">
        <v>2.0381692790702498E-3</v>
      </c>
      <c r="K257" s="32">
        <v>441</v>
      </c>
      <c r="L257" s="142" t="s">
        <v>266</v>
      </c>
      <c r="M257" s="35">
        <f t="shared" si="20"/>
        <v>293353.33219985751</v>
      </c>
      <c r="N257" s="35">
        <f t="shared" si="21"/>
        <v>315465.07063513878</v>
      </c>
      <c r="O257" s="35">
        <f t="shared" si="22"/>
        <v>337569.09179572691</v>
      </c>
      <c r="P257" s="35">
        <f t="shared" si="23"/>
        <v>359424.93057383673</v>
      </c>
      <c r="Q257" s="35">
        <f t="shared" si="24"/>
        <v>381533.5270146227</v>
      </c>
      <c r="R257" s="35">
        <f t="shared" si="25"/>
        <v>407008.13784537505</v>
      </c>
    </row>
    <row r="258" spans="2:18">
      <c r="B258" s="32">
        <v>279</v>
      </c>
      <c r="C258" s="142" t="s">
        <v>267</v>
      </c>
      <c r="D258" s="146">
        <v>2.9402540379488799E-4</v>
      </c>
      <c r="E258" s="147">
        <v>2.93927549059701E-4</v>
      </c>
      <c r="F258" s="147">
        <v>2.9393945335477099E-4</v>
      </c>
      <c r="G258" s="147">
        <v>2.9394840297420699E-4</v>
      </c>
      <c r="H258" s="147">
        <v>2.9395496681322998E-4</v>
      </c>
      <c r="I258" s="147">
        <v>2.93960801336806E-4</v>
      </c>
      <c r="J258" s="147">
        <v>2.9396672294282398E-4</v>
      </c>
      <c r="K258" s="32">
        <v>279</v>
      </c>
      <c r="L258" s="142" t="s">
        <v>267</v>
      </c>
      <c r="M258" s="35">
        <f t="shared" si="20"/>
        <v>42310.576759594907</v>
      </c>
      <c r="N258" s="35">
        <f t="shared" si="21"/>
        <v>45499.769803145064</v>
      </c>
      <c r="O258" s="35">
        <f t="shared" si="22"/>
        <v>48687.849778229807</v>
      </c>
      <c r="P258" s="35">
        <f t="shared" si="23"/>
        <v>51840.13421738032</v>
      </c>
      <c r="Q258" s="35">
        <f t="shared" si="24"/>
        <v>55028.874088647368</v>
      </c>
      <c r="R258" s="35">
        <f t="shared" si="25"/>
        <v>58703.096804621295</v>
      </c>
    </row>
    <row r="259" spans="2:18">
      <c r="B259" s="32">
        <v>606</v>
      </c>
      <c r="C259" s="142" t="s">
        <v>268</v>
      </c>
      <c r="D259" s="146">
        <v>4.4299827505096404E-3</v>
      </c>
      <c r="E259" s="147">
        <v>4.4285084058328199E-3</v>
      </c>
      <c r="F259" s="147">
        <v>4.42868776387854E-3</v>
      </c>
      <c r="G259" s="147">
        <v>4.4288226048113796E-3</v>
      </c>
      <c r="H259" s="147">
        <v>4.4289214999859898E-3</v>
      </c>
      <c r="I259" s="147">
        <v>4.4290094068078802E-3</v>
      </c>
      <c r="J259" s="147">
        <v>4.4290986256718696E-3</v>
      </c>
      <c r="K259" s="32">
        <v>606</v>
      </c>
      <c r="L259" s="142" t="s">
        <v>268</v>
      </c>
      <c r="M259" s="35">
        <f t="shared" si="20"/>
        <v>637479.35651122872</v>
      </c>
      <c r="N259" s="35">
        <f t="shared" si="21"/>
        <v>685529.86503405089</v>
      </c>
      <c r="O259" s="35">
        <f t="shared" si="22"/>
        <v>733563.60332532821</v>
      </c>
      <c r="P259" s="35">
        <f t="shared" si="23"/>
        <v>781058.02220852883</v>
      </c>
      <c r="Q259" s="35">
        <f t="shared" si="24"/>
        <v>829101.70293562103</v>
      </c>
      <c r="R259" s="35">
        <f t="shared" si="25"/>
        <v>884459.99185629177</v>
      </c>
    </row>
    <row r="260" spans="2:18">
      <c r="B260" s="32">
        <v>88</v>
      </c>
      <c r="C260" s="142" t="s">
        <v>269</v>
      </c>
      <c r="D260" s="146">
        <v>0</v>
      </c>
      <c r="E260" s="147">
        <v>8.6734693877550998E-5</v>
      </c>
      <c r="F260" s="147">
        <v>8.0952380952380894E-5</v>
      </c>
      <c r="G260" s="147">
        <v>7.5892857142857204E-5</v>
      </c>
      <c r="H260" s="147">
        <v>7.1428571428571502E-5</v>
      </c>
      <c r="I260" s="147">
        <v>6.7460317460317495E-5</v>
      </c>
      <c r="J260" s="147">
        <v>6.3432835820895593E-5</v>
      </c>
      <c r="K260" s="32">
        <v>88</v>
      </c>
      <c r="L260" s="142" t="s">
        <v>269</v>
      </c>
      <c r="M260" s="35">
        <f t="shared" si="20"/>
        <v>12485.372448979591</v>
      </c>
      <c r="N260" s="35">
        <f t="shared" si="21"/>
        <v>12530.861904761896</v>
      </c>
      <c r="O260" s="35">
        <f t="shared" si="22"/>
        <v>12570.437500000013</v>
      </c>
      <c r="P260" s="35">
        <f t="shared" si="23"/>
        <v>12596.71428571429</v>
      </c>
      <c r="Q260" s="35">
        <f t="shared" si="24"/>
        <v>12628.436507936507</v>
      </c>
      <c r="R260" s="35">
        <f t="shared" si="25"/>
        <v>12667.093283582093</v>
      </c>
    </row>
    <row r="261" spans="2:18">
      <c r="B261" s="32">
        <v>1676</v>
      </c>
      <c r="C261" s="142" t="s">
        <v>270</v>
      </c>
      <c r="D261" s="146">
        <v>2.0581778265642099E-3</v>
      </c>
      <c r="E261" s="147">
        <v>2.0574928434178999E-3</v>
      </c>
      <c r="F261" s="147">
        <v>2.0575761734833902E-3</v>
      </c>
      <c r="G261" s="147">
        <v>2.0576388208194398E-3</v>
      </c>
      <c r="H261" s="147">
        <v>2.0576847676926002E-3</v>
      </c>
      <c r="I261" s="147">
        <v>2.0577256093576401E-3</v>
      </c>
      <c r="J261" s="147">
        <v>2.0577670605997599E-3</v>
      </c>
      <c r="K261" s="32">
        <v>1676</v>
      </c>
      <c r="L261" s="142" t="s">
        <v>270</v>
      </c>
      <c r="M261" s="35">
        <f t="shared" si="20"/>
        <v>296174.03731716331</v>
      </c>
      <c r="N261" s="35">
        <f t="shared" si="21"/>
        <v>318498.38862201443</v>
      </c>
      <c r="O261" s="35">
        <f t="shared" si="22"/>
        <v>340814.94844760717</v>
      </c>
      <c r="P261" s="35">
        <f t="shared" si="23"/>
        <v>362880.93952166056</v>
      </c>
      <c r="Q261" s="35">
        <f t="shared" si="24"/>
        <v>385202.11862053128</v>
      </c>
      <c r="R261" s="35">
        <f t="shared" si="25"/>
        <v>410921.67763234751</v>
      </c>
    </row>
    <row r="262" spans="2:18">
      <c r="B262" s="32">
        <v>518</v>
      </c>
      <c r="C262" s="142" t="s">
        <v>271</v>
      </c>
      <c r="D262" s="146">
        <v>2.76579896503058E-2</v>
      </c>
      <c r="E262" s="147">
        <v>2.76487847815492E-2</v>
      </c>
      <c r="F262" s="147">
        <v>2.7649904578905399E-2</v>
      </c>
      <c r="G262" s="147">
        <v>2.76507464397737E-2</v>
      </c>
      <c r="H262" s="147">
        <v>2.7651363878231201E-2</v>
      </c>
      <c r="I262" s="147">
        <v>2.7651912712415599E-2</v>
      </c>
      <c r="J262" s="147">
        <v>2.7652469738155001E-2</v>
      </c>
      <c r="K262" s="32">
        <v>518</v>
      </c>
      <c r="L262" s="142" t="s">
        <v>271</v>
      </c>
      <c r="M262" s="35">
        <f t="shared" si="20"/>
        <v>3980014.9205192262</v>
      </c>
      <c r="N262" s="35">
        <f t="shared" si="21"/>
        <v>4280011.6794825038</v>
      </c>
      <c r="O262" s="35">
        <f t="shared" si="22"/>
        <v>4579903.7358054779</v>
      </c>
      <c r="P262" s="35">
        <f t="shared" si="23"/>
        <v>4876428.6253815824</v>
      </c>
      <c r="Q262" s="35">
        <f t="shared" si="24"/>
        <v>5176382.7559387721</v>
      </c>
      <c r="R262" s="35">
        <f t="shared" si="25"/>
        <v>5522004.639421382</v>
      </c>
    </row>
    <row r="263" spans="2:18">
      <c r="B263" s="32">
        <v>796</v>
      </c>
      <c r="C263" s="142" t="s">
        <v>272</v>
      </c>
      <c r="D263" s="146">
        <v>1.95036851183942E-2</v>
      </c>
      <c r="E263" s="147">
        <v>1.9497194087626801E-2</v>
      </c>
      <c r="F263" s="147">
        <v>1.9497983739199701E-2</v>
      </c>
      <c r="G263" s="147">
        <v>1.9498577397289E-2</v>
      </c>
      <c r="H263" s="147">
        <v>1.9499012798610899E-2</v>
      </c>
      <c r="I263" s="147">
        <v>1.9499399822008101E-2</v>
      </c>
      <c r="J263" s="147">
        <v>1.9499792621873901E-2</v>
      </c>
      <c r="K263" s="32">
        <v>796</v>
      </c>
      <c r="L263" s="142" t="s">
        <v>272</v>
      </c>
      <c r="M263" s="35">
        <f t="shared" si="20"/>
        <v>2806601.5917197908</v>
      </c>
      <c r="N263" s="35">
        <f t="shared" si="21"/>
        <v>3018151.3969419394</v>
      </c>
      <c r="O263" s="35">
        <f t="shared" si="22"/>
        <v>3229627.3686225666</v>
      </c>
      <c r="P263" s="35">
        <f t="shared" si="23"/>
        <v>3438728.9030862241</v>
      </c>
      <c r="Q263" s="35">
        <f t="shared" si="24"/>
        <v>3650248.6478802697</v>
      </c>
      <c r="R263" s="35">
        <f t="shared" si="25"/>
        <v>3893972.0880398615</v>
      </c>
    </row>
    <row r="264" spans="2:18">
      <c r="B264" s="32">
        <v>965</v>
      </c>
      <c r="C264" s="142" t="s">
        <v>273</v>
      </c>
      <c r="D264" s="146">
        <v>4.3123725889916898E-4</v>
      </c>
      <c r="E264" s="147">
        <v>4.3109373862089401E-4</v>
      </c>
      <c r="F264" s="147">
        <v>4.3111119825366302E-4</v>
      </c>
      <c r="G264" s="147">
        <v>4.3112432436217E-4</v>
      </c>
      <c r="H264" s="147">
        <v>4.3113395132607103E-4</v>
      </c>
      <c r="I264" s="147">
        <v>4.3114250862731602E-4</v>
      </c>
      <c r="J264" s="147">
        <v>4.3115119364947499E-4</v>
      </c>
      <c r="K264" s="32">
        <v>965</v>
      </c>
      <c r="L264" s="142" t="s">
        <v>273</v>
      </c>
      <c r="M264" s="35">
        <f t="shared" si="20"/>
        <v>62055.51258073908</v>
      </c>
      <c r="N264" s="35">
        <f t="shared" si="21"/>
        <v>66732.995711279262</v>
      </c>
      <c r="O264" s="35">
        <f t="shared" si="22"/>
        <v>71408.846341403681</v>
      </c>
      <c r="P264" s="35">
        <f t="shared" si="23"/>
        <v>76032.196852157882</v>
      </c>
      <c r="Q264" s="35">
        <f t="shared" si="24"/>
        <v>80709.015330016249</v>
      </c>
      <c r="R264" s="35">
        <f t="shared" si="25"/>
        <v>86097.875313444529</v>
      </c>
    </row>
    <row r="265" spans="2:18">
      <c r="B265" s="32">
        <v>845</v>
      </c>
      <c r="C265" s="142" t="s">
        <v>274</v>
      </c>
      <c r="D265" s="146">
        <v>1.80335580994198E-3</v>
      </c>
      <c r="E265" s="147">
        <v>1.80275563423283E-3</v>
      </c>
      <c r="F265" s="147">
        <v>1.8028286472425901E-3</v>
      </c>
      <c r="G265" s="147">
        <v>1.8028835382418E-3</v>
      </c>
      <c r="H265" s="147">
        <v>1.80292379645448E-3</v>
      </c>
      <c r="I265" s="147">
        <v>1.8029595815324099E-3</v>
      </c>
      <c r="J265" s="147">
        <v>1.80299590071599E-3</v>
      </c>
      <c r="K265" s="32">
        <v>845</v>
      </c>
      <c r="L265" s="142" t="s">
        <v>274</v>
      </c>
      <c r="M265" s="35">
        <f t="shared" si="20"/>
        <v>259504.87079218167</v>
      </c>
      <c r="N265" s="35">
        <f t="shared" si="21"/>
        <v>279065.25479262223</v>
      </c>
      <c r="O265" s="35">
        <f t="shared" si="22"/>
        <v>298618.81197314232</v>
      </c>
      <c r="P265" s="35">
        <f t="shared" si="23"/>
        <v>317952.8231999331</v>
      </c>
      <c r="Q265" s="35">
        <f t="shared" si="24"/>
        <v>337510.42774370383</v>
      </c>
      <c r="R265" s="35">
        <f t="shared" si="25"/>
        <v>360045.66040167789</v>
      </c>
    </row>
    <row r="266" spans="2:18">
      <c r="B266" s="32">
        <v>1883</v>
      </c>
      <c r="C266" s="142" t="s">
        <v>275</v>
      </c>
      <c r="D266" s="146">
        <v>6.0373216245883697E-3</v>
      </c>
      <c r="E266" s="147">
        <v>6.0353123406925299E-3</v>
      </c>
      <c r="F266" s="147">
        <v>6.0355567755512899E-3</v>
      </c>
      <c r="G266" s="147">
        <v>6.0357405410703798E-3</v>
      </c>
      <c r="H266" s="147">
        <v>6.0358753185649899E-3</v>
      </c>
      <c r="I266" s="147">
        <v>6.0359951207824298E-3</v>
      </c>
      <c r="J266" s="147">
        <v>6.0361167110926503E-3</v>
      </c>
      <c r="K266" s="32">
        <v>1883</v>
      </c>
      <c r="L266" s="142" t="s">
        <v>275</v>
      </c>
      <c r="M266" s="35">
        <f t="shared" si="20"/>
        <v>868777.17613034917</v>
      </c>
      <c r="N266" s="35">
        <f t="shared" si="21"/>
        <v>934261.9399579108</v>
      </c>
      <c r="O266" s="35">
        <f t="shared" si="22"/>
        <v>999723.84877965145</v>
      </c>
      <c r="P266" s="35">
        <f t="shared" si="23"/>
        <v>1064450.7559302095</v>
      </c>
      <c r="Q266" s="35">
        <f t="shared" si="24"/>
        <v>1129926.2146202284</v>
      </c>
      <c r="R266" s="35">
        <f t="shared" si="25"/>
        <v>1205370.2543882236</v>
      </c>
    </row>
    <row r="267" spans="2:18">
      <c r="B267" s="32">
        <v>610</v>
      </c>
      <c r="C267" s="142" t="s">
        <v>276</v>
      </c>
      <c r="D267" s="146">
        <v>1.1172965344205699E-3</v>
      </c>
      <c r="E267" s="147">
        <v>1.1169246864268601E-3</v>
      </c>
      <c r="F267" s="147">
        <v>1.1169699227481201E-3</v>
      </c>
      <c r="G267" s="147">
        <v>1.1170039313019801E-3</v>
      </c>
      <c r="H267" s="147">
        <v>1.11702887389027E-3</v>
      </c>
      <c r="I267" s="147">
        <v>1.11705104507986E-3</v>
      </c>
      <c r="J267" s="147">
        <v>1.11707354718273E-3</v>
      </c>
      <c r="K267" s="32">
        <v>610</v>
      </c>
      <c r="L267" s="142" t="s">
        <v>276</v>
      </c>
      <c r="M267" s="35">
        <f t="shared" si="20"/>
        <v>160780.19168646011</v>
      </c>
      <c r="N267" s="35">
        <f t="shared" si="21"/>
        <v>172899.12525194976</v>
      </c>
      <c r="O267" s="35">
        <f t="shared" si="22"/>
        <v>185013.82915727221</v>
      </c>
      <c r="P267" s="35">
        <f t="shared" si="23"/>
        <v>196992.51002604456</v>
      </c>
      <c r="Q267" s="35">
        <f t="shared" si="24"/>
        <v>209109.72153685949</v>
      </c>
      <c r="R267" s="35">
        <f t="shared" si="25"/>
        <v>223071.76785756068</v>
      </c>
    </row>
    <row r="268" spans="2:18">
      <c r="B268" s="32">
        <v>1714</v>
      </c>
      <c r="C268" s="142" t="s">
        <v>277</v>
      </c>
      <c r="D268" s="146">
        <v>1.3133134702838301E-3</v>
      </c>
      <c r="E268" s="147">
        <v>1.31287638579999E-3</v>
      </c>
      <c r="F268" s="147">
        <v>1.31292955831797E-3</v>
      </c>
      <c r="G268" s="147">
        <v>1.31296953328479E-3</v>
      </c>
      <c r="H268" s="147">
        <v>1.31299885176576E-3</v>
      </c>
      <c r="I268" s="147">
        <v>1.31302491263773E-3</v>
      </c>
      <c r="J268" s="147">
        <v>1.31305136247794E-3</v>
      </c>
      <c r="K268" s="32">
        <v>1714</v>
      </c>
      <c r="L268" s="142" t="s">
        <v>277</v>
      </c>
      <c r="M268" s="35">
        <f t="shared" si="20"/>
        <v>188987.24285952278</v>
      </c>
      <c r="N268" s="35">
        <f t="shared" si="21"/>
        <v>203232.30512071351</v>
      </c>
      <c r="O268" s="35">
        <f t="shared" si="22"/>
        <v>217472.39567609294</v>
      </c>
      <c r="P268" s="35">
        <f t="shared" si="23"/>
        <v>231552.59950429871</v>
      </c>
      <c r="Q268" s="35">
        <f t="shared" si="24"/>
        <v>245795.63759595761</v>
      </c>
      <c r="R268" s="35">
        <f t="shared" si="25"/>
        <v>262207.16572730703</v>
      </c>
    </row>
    <row r="269" spans="2:18">
      <c r="B269" s="32">
        <v>90</v>
      </c>
      <c r="C269" s="142" t="s">
        <v>278</v>
      </c>
      <c r="D269" s="146">
        <v>4.2731692018190401E-3</v>
      </c>
      <c r="E269" s="147">
        <v>4.2717470463343203E-3</v>
      </c>
      <c r="F269" s="147">
        <v>4.2719200554226702E-3</v>
      </c>
      <c r="G269" s="147">
        <v>4.2720501232251396E-3</v>
      </c>
      <c r="H269" s="147">
        <v>4.2721455176856103E-3</v>
      </c>
      <c r="I269" s="147">
        <v>4.2722303127615902E-3</v>
      </c>
      <c r="J269" s="147">
        <v>4.2723163734357103E-3</v>
      </c>
      <c r="K269" s="32">
        <v>90</v>
      </c>
      <c r="L269" s="142" t="s">
        <v>278</v>
      </c>
      <c r="M269" s="35">
        <f t="shared" ref="M269:M332" si="26">E269/E$12*M$12</f>
        <v>614913.71557277918</v>
      </c>
      <c r="N269" s="35">
        <f t="shared" ref="N269:N332" si="27">F269/F$12*N$12</f>
        <v>661263.32113904133</v>
      </c>
      <c r="O269" s="35">
        <f t="shared" ref="O269:O332" si="28">G269/G$12*O$12</f>
        <v>707596.7501102729</v>
      </c>
      <c r="P269" s="35">
        <f t="shared" ref="P269:P332" si="29">H269/H$12*P$12</f>
        <v>753409.95062592765</v>
      </c>
      <c r="Q269" s="35">
        <f t="shared" ref="Q269:Q332" si="30">I269/I$12*Q$12</f>
        <v>799752.97008834372</v>
      </c>
      <c r="R269" s="35">
        <f t="shared" ref="R269:R332" si="31">J269/J$12*R$12</f>
        <v>853151.67356049665</v>
      </c>
    </row>
    <row r="270" spans="2:18">
      <c r="B270" s="32">
        <v>342</v>
      </c>
      <c r="C270" s="142" t="s">
        <v>279</v>
      </c>
      <c r="D270" s="146">
        <v>1.0976948408342501E-3</v>
      </c>
      <c r="E270" s="147">
        <v>1.0973295164895501E-3</v>
      </c>
      <c r="F270" s="147">
        <v>1.0973739591911399E-3</v>
      </c>
      <c r="G270" s="147">
        <v>1.0974073711037099E-3</v>
      </c>
      <c r="H270" s="147">
        <v>1.0974318761027299E-3</v>
      </c>
      <c r="I270" s="147">
        <v>1.0974536583240799E-3</v>
      </c>
      <c r="J270" s="147">
        <v>1.09747576565321E-3</v>
      </c>
      <c r="K270" s="32">
        <v>342</v>
      </c>
      <c r="L270" s="142" t="s">
        <v>279</v>
      </c>
      <c r="M270" s="35">
        <f t="shared" si="26"/>
        <v>157959.48656915428</v>
      </c>
      <c r="N270" s="35">
        <f t="shared" si="27"/>
        <v>169865.80726507414</v>
      </c>
      <c r="O270" s="35">
        <f t="shared" si="28"/>
        <v>181767.97250539192</v>
      </c>
      <c r="P270" s="35">
        <f t="shared" si="29"/>
        <v>193536.50107822072</v>
      </c>
      <c r="Q270" s="35">
        <f t="shared" si="30"/>
        <v>205441.12993095099</v>
      </c>
      <c r="R270" s="35">
        <f t="shared" si="31"/>
        <v>219158.22807058628</v>
      </c>
    </row>
    <row r="271" spans="2:18">
      <c r="B271" s="32">
        <v>847</v>
      </c>
      <c r="C271" s="142" t="s">
        <v>280</v>
      </c>
      <c r="D271" s="146">
        <v>6.2725419476242705E-4</v>
      </c>
      <c r="E271" s="147">
        <v>6.2704543799402799E-4</v>
      </c>
      <c r="F271" s="147">
        <v>6.2707083382350999E-4</v>
      </c>
      <c r="G271" s="147">
        <v>6.2708992634497398E-4</v>
      </c>
      <c r="H271" s="147">
        <v>6.2710392920155701E-4</v>
      </c>
      <c r="I271" s="147">
        <v>6.2711637618518602E-4</v>
      </c>
      <c r="J271" s="147">
        <v>6.2712900894468997E-4</v>
      </c>
      <c r="K271" s="32">
        <v>847</v>
      </c>
      <c r="L271" s="142" t="s">
        <v>280</v>
      </c>
      <c r="M271" s="35">
        <f t="shared" si="26"/>
        <v>90262.563753802358</v>
      </c>
      <c r="N271" s="35">
        <f t="shared" si="27"/>
        <v>97066.175580042589</v>
      </c>
      <c r="O271" s="35">
        <f t="shared" si="28"/>
        <v>103867.41286022344</v>
      </c>
      <c r="P271" s="35">
        <f t="shared" si="29"/>
        <v>110592.28633041131</v>
      </c>
      <c r="Q271" s="35">
        <f t="shared" si="30"/>
        <v>117394.93138911437</v>
      </c>
      <c r="R271" s="35">
        <f t="shared" si="31"/>
        <v>125233.27318319186</v>
      </c>
    </row>
    <row r="272" spans="2:18">
      <c r="B272" s="32">
        <v>848</v>
      </c>
      <c r="C272" s="142" t="s">
        <v>281</v>
      </c>
      <c r="D272" s="146">
        <v>5.2924572683079804E-4</v>
      </c>
      <c r="E272" s="147">
        <v>5.2906958830746097E-4</v>
      </c>
      <c r="F272" s="147">
        <v>5.29091016038587E-4</v>
      </c>
      <c r="G272" s="147">
        <v>5.2910712535357205E-4</v>
      </c>
      <c r="H272" s="147">
        <v>5.2911894026381405E-4</v>
      </c>
      <c r="I272" s="147">
        <v>5.2912944240625099E-4</v>
      </c>
      <c r="J272" s="147">
        <v>5.2914010129708302E-4</v>
      </c>
      <c r="K272" s="32">
        <v>848</v>
      </c>
      <c r="L272" s="142" t="s">
        <v>281</v>
      </c>
      <c r="M272" s="35">
        <f t="shared" si="26"/>
        <v>76159.038167270715</v>
      </c>
      <c r="N272" s="35">
        <f t="shared" si="27"/>
        <v>81899.585645660991</v>
      </c>
      <c r="O272" s="35">
        <f t="shared" si="28"/>
        <v>87638.129600813569</v>
      </c>
      <c r="P272" s="35">
        <f t="shared" si="29"/>
        <v>93312.241591284605</v>
      </c>
      <c r="Q272" s="35">
        <f t="shared" si="30"/>
        <v>99051.973359565309</v>
      </c>
      <c r="R272" s="35">
        <f t="shared" si="31"/>
        <v>105665.57424831831</v>
      </c>
    </row>
    <row r="273" spans="2:18">
      <c r="B273" s="32">
        <v>37</v>
      </c>
      <c r="C273" s="142" t="s">
        <v>282</v>
      </c>
      <c r="D273" s="146">
        <v>4.4103810569233199E-3</v>
      </c>
      <c r="E273" s="147">
        <v>4.4089132358955101E-3</v>
      </c>
      <c r="F273" s="147">
        <v>4.4090918003215603E-3</v>
      </c>
      <c r="G273" s="147">
        <v>4.4092260446131001E-3</v>
      </c>
      <c r="H273" s="147">
        <v>4.4093245021984504E-3</v>
      </c>
      <c r="I273" s="147">
        <v>4.4094120200521003E-3</v>
      </c>
      <c r="J273" s="147">
        <v>4.4095008441423604E-3</v>
      </c>
      <c r="K273" s="32">
        <v>37</v>
      </c>
      <c r="L273" s="142" t="s">
        <v>282</v>
      </c>
      <c r="M273" s="35">
        <f t="shared" si="26"/>
        <v>634658.65139392286</v>
      </c>
      <c r="N273" s="35">
        <f t="shared" si="27"/>
        <v>682496.54704717523</v>
      </c>
      <c r="O273" s="35">
        <f t="shared" si="28"/>
        <v>730317.74667344638</v>
      </c>
      <c r="P273" s="35">
        <f t="shared" si="29"/>
        <v>777602.01326070505</v>
      </c>
      <c r="Q273" s="35">
        <f t="shared" si="30"/>
        <v>825433.11132971256</v>
      </c>
      <c r="R273" s="35">
        <f t="shared" si="31"/>
        <v>880546.45206931955</v>
      </c>
    </row>
    <row r="274" spans="2:18">
      <c r="B274" s="32">
        <v>180</v>
      </c>
      <c r="C274" s="142" t="s">
        <v>283</v>
      </c>
      <c r="D274" s="146">
        <v>5.8805080758977599E-4</v>
      </c>
      <c r="E274" s="147">
        <v>5.8785509811940201E-4</v>
      </c>
      <c r="F274" s="147">
        <v>5.8787890670954101E-4</v>
      </c>
      <c r="G274" s="147">
        <v>5.8789680594841399E-4</v>
      </c>
      <c r="H274" s="147">
        <v>5.8790993362645995E-4</v>
      </c>
      <c r="I274" s="147">
        <v>5.8792160267361298E-4</v>
      </c>
      <c r="J274" s="147">
        <v>5.8793344588564797E-4</v>
      </c>
      <c r="K274" s="32">
        <v>180</v>
      </c>
      <c r="L274" s="142" t="s">
        <v>283</v>
      </c>
      <c r="M274" s="35">
        <f t="shared" si="26"/>
        <v>84621.153519189815</v>
      </c>
      <c r="N274" s="35">
        <f t="shared" si="27"/>
        <v>90999.539606289982</v>
      </c>
      <c r="O274" s="35">
        <f t="shared" si="28"/>
        <v>97375.699556459615</v>
      </c>
      <c r="P274" s="35">
        <f t="shared" si="29"/>
        <v>103680.26843476064</v>
      </c>
      <c r="Q274" s="35">
        <f t="shared" si="30"/>
        <v>110057.74817729492</v>
      </c>
      <c r="R274" s="35">
        <f t="shared" si="31"/>
        <v>117406.19360924259</v>
      </c>
    </row>
    <row r="275" spans="2:18">
      <c r="B275" s="32">
        <v>532</v>
      </c>
      <c r="C275" s="142" t="s">
        <v>284</v>
      </c>
      <c r="D275" s="146">
        <v>1.25450838952485E-3</v>
      </c>
      <c r="E275" s="147">
        <v>1.2540908759880499E-3</v>
      </c>
      <c r="F275" s="147">
        <v>1.25414166764702E-3</v>
      </c>
      <c r="G275" s="147">
        <v>1.2541798526899399E-3</v>
      </c>
      <c r="H275" s="147">
        <v>1.2542078584031099E-3</v>
      </c>
      <c r="I275" s="147">
        <v>1.2542327523703701E-3</v>
      </c>
      <c r="J275" s="147">
        <v>1.2542580178893799E-3</v>
      </c>
      <c r="K275" s="32">
        <v>532</v>
      </c>
      <c r="L275" s="142" t="s">
        <v>284</v>
      </c>
      <c r="M275" s="35">
        <f t="shared" si="26"/>
        <v>180525.12750760381</v>
      </c>
      <c r="N275" s="35">
        <f t="shared" si="27"/>
        <v>194132.35116008518</v>
      </c>
      <c r="O275" s="35">
        <f t="shared" si="28"/>
        <v>207734.82572044554</v>
      </c>
      <c r="P275" s="35">
        <f t="shared" si="29"/>
        <v>221184.5726608219</v>
      </c>
      <c r="Q275" s="35">
        <f t="shared" si="30"/>
        <v>234789.86277822839</v>
      </c>
      <c r="R275" s="35">
        <f t="shared" si="31"/>
        <v>250466.54636638373</v>
      </c>
    </row>
    <row r="276" spans="2:18">
      <c r="B276" s="32">
        <v>851</v>
      </c>
      <c r="C276" s="142" t="s">
        <v>285</v>
      </c>
      <c r="D276" s="146">
        <v>1.0192880664889399E-3</v>
      </c>
      <c r="E276" s="147">
        <v>1.0189488367402899E-3</v>
      </c>
      <c r="F276" s="147">
        <v>1.0189901049632E-3</v>
      </c>
      <c r="G276" s="147">
        <v>1.01902113031058E-3</v>
      </c>
      <c r="H276" s="147">
        <v>1.01904388495253E-3</v>
      </c>
      <c r="I276" s="147">
        <v>1.01906411130092E-3</v>
      </c>
      <c r="J276" s="147">
        <v>1.0190846395351199E-3</v>
      </c>
      <c r="K276" s="32">
        <v>851</v>
      </c>
      <c r="L276" s="142" t="s">
        <v>285</v>
      </c>
      <c r="M276" s="35">
        <f t="shared" si="26"/>
        <v>146676.66609992803</v>
      </c>
      <c r="N276" s="35">
        <f t="shared" si="27"/>
        <v>157732.53531756863</v>
      </c>
      <c r="O276" s="35">
        <f t="shared" si="28"/>
        <v>168784.54589786264</v>
      </c>
      <c r="P276" s="35">
        <f t="shared" si="29"/>
        <v>179712.46528691836</v>
      </c>
      <c r="Q276" s="35">
        <f t="shared" si="30"/>
        <v>190766.76350730949</v>
      </c>
      <c r="R276" s="35">
        <f t="shared" si="31"/>
        <v>203504.06892268654</v>
      </c>
    </row>
    <row r="277" spans="2:18">
      <c r="B277" s="32">
        <v>1708</v>
      </c>
      <c r="C277" s="142" t="s">
        <v>286</v>
      </c>
      <c r="D277" s="146">
        <v>2.2541947624274698E-3</v>
      </c>
      <c r="E277" s="147">
        <v>2.2534445427910299E-3</v>
      </c>
      <c r="F277" s="147">
        <v>2.2535358090532399E-3</v>
      </c>
      <c r="G277" s="147">
        <v>2.25360442280225E-3</v>
      </c>
      <c r="H277" s="147">
        <v>2.2536547455680898E-3</v>
      </c>
      <c r="I277" s="147">
        <v>2.2536994769155102E-3</v>
      </c>
      <c r="J277" s="147">
        <v>2.25374487589498E-3</v>
      </c>
      <c r="K277" s="32">
        <v>1708</v>
      </c>
      <c r="L277" s="142" t="s">
        <v>286</v>
      </c>
      <c r="M277" s="35">
        <f t="shared" si="26"/>
        <v>324381.08849022601</v>
      </c>
      <c r="N277" s="35">
        <f t="shared" si="27"/>
        <v>348831.56849077815</v>
      </c>
      <c r="O277" s="35">
        <f t="shared" si="28"/>
        <v>373273.51496642793</v>
      </c>
      <c r="P277" s="35">
        <f t="shared" si="29"/>
        <v>397441.02899991471</v>
      </c>
      <c r="Q277" s="35">
        <f t="shared" si="30"/>
        <v>421888.03467962943</v>
      </c>
      <c r="R277" s="35">
        <f t="shared" si="31"/>
        <v>450057.0755020958</v>
      </c>
    </row>
    <row r="278" spans="2:18">
      <c r="B278" s="32">
        <v>971</v>
      </c>
      <c r="C278" s="142" t="s">
        <v>287</v>
      </c>
      <c r="D278" s="146">
        <v>9.8008467931629309E-4</v>
      </c>
      <c r="E278" s="147">
        <v>9.797584968656689E-4</v>
      </c>
      <c r="F278" s="147">
        <v>9.7979817784923495E-4</v>
      </c>
      <c r="G278" s="147">
        <v>9.7982800991402302E-4</v>
      </c>
      <c r="H278" s="147">
        <v>9.798498893774329E-4</v>
      </c>
      <c r="I278" s="147">
        <v>9.7986933778935396E-4</v>
      </c>
      <c r="J278" s="147">
        <v>9.7988907647607901E-4</v>
      </c>
      <c r="K278" s="32">
        <v>971</v>
      </c>
      <c r="L278" s="142" t="s">
        <v>287</v>
      </c>
      <c r="M278" s="35">
        <f t="shared" si="26"/>
        <v>141035.2558653162</v>
      </c>
      <c r="N278" s="35">
        <f t="shared" si="27"/>
        <v>151665.89934381662</v>
      </c>
      <c r="O278" s="35">
        <f t="shared" si="28"/>
        <v>162292.83259409934</v>
      </c>
      <c r="P278" s="35">
        <f t="shared" si="29"/>
        <v>172800.44739126769</v>
      </c>
      <c r="Q278" s="35">
        <f t="shared" si="30"/>
        <v>183429.58029549135</v>
      </c>
      <c r="R278" s="35">
        <f t="shared" si="31"/>
        <v>195676.98934873746</v>
      </c>
    </row>
    <row r="279" spans="2:18">
      <c r="B279" s="32">
        <v>1904</v>
      </c>
      <c r="C279" s="142" t="s">
        <v>288</v>
      </c>
      <c r="D279" s="146">
        <v>2.3718049239454301E-3</v>
      </c>
      <c r="E279" s="147">
        <v>2.3710155624149199E-3</v>
      </c>
      <c r="F279" s="147">
        <v>2.3711115903951498E-3</v>
      </c>
      <c r="G279" s="147">
        <v>2.3711837839919402E-3</v>
      </c>
      <c r="H279" s="147">
        <v>2.3712367322933901E-3</v>
      </c>
      <c r="I279" s="147">
        <v>2.37128379745024E-3</v>
      </c>
      <c r="J279" s="147">
        <v>2.3713315650721102E-3</v>
      </c>
      <c r="K279" s="32">
        <v>1904</v>
      </c>
      <c r="L279" s="142" t="s">
        <v>288</v>
      </c>
      <c r="M279" s="35">
        <f t="shared" si="26"/>
        <v>341305.31919406535</v>
      </c>
      <c r="N279" s="35">
        <f t="shared" si="27"/>
        <v>367031.47641203646</v>
      </c>
      <c r="O279" s="35">
        <f t="shared" si="28"/>
        <v>392748.6548777211</v>
      </c>
      <c r="P279" s="35">
        <f t="shared" si="29"/>
        <v>418177.08268686821</v>
      </c>
      <c r="Q279" s="35">
        <f t="shared" si="30"/>
        <v>443899.58431508968</v>
      </c>
      <c r="R279" s="35">
        <f t="shared" si="31"/>
        <v>473538.31422394444</v>
      </c>
    </row>
    <row r="280" spans="2:18">
      <c r="B280" s="32">
        <v>1900</v>
      </c>
      <c r="C280" s="142" t="s">
        <v>289</v>
      </c>
      <c r="D280" s="146">
        <v>2.8814489571898998E-3</v>
      </c>
      <c r="E280" s="147">
        <v>2.8804899807850599E-3</v>
      </c>
      <c r="F280" s="147">
        <v>2.8806066428767501E-3</v>
      </c>
      <c r="G280" s="147">
        <v>2.8806943491472298E-3</v>
      </c>
      <c r="H280" s="147">
        <v>2.8807586747696501E-3</v>
      </c>
      <c r="I280" s="147">
        <v>2.8808158531007E-3</v>
      </c>
      <c r="J280" s="147">
        <v>2.8808738848396698E-3</v>
      </c>
      <c r="K280" s="32">
        <v>1900</v>
      </c>
      <c r="L280" s="142" t="s">
        <v>289</v>
      </c>
      <c r="M280" s="35">
        <f t="shared" si="26"/>
        <v>414643.65224402864</v>
      </c>
      <c r="N280" s="35">
        <f t="shared" si="27"/>
        <v>445897.7440708208</v>
      </c>
      <c r="O280" s="35">
        <f t="shared" si="28"/>
        <v>477140.92782665236</v>
      </c>
      <c r="P280" s="35">
        <f t="shared" si="29"/>
        <v>508033.31533032656</v>
      </c>
      <c r="Q280" s="35">
        <f t="shared" si="30"/>
        <v>539282.96606874454</v>
      </c>
      <c r="R280" s="35">
        <f t="shared" si="31"/>
        <v>575290.34868528764</v>
      </c>
    </row>
    <row r="281" spans="2:18">
      <c r="B281" s="32">
        <v>715</v>
      </c>
      <c r="C281" s="142" t="s">
        <v>290</v>
      </c>
      <c r="D281" s="146">
        <v>5.72369452720715E-3</v>
      </c>
      <c r="E281" s="147">
        <v>5.7217896216955003E-3</v>
      </c>
      <c r="F281" s="147">
        <v>5.7220213586395303E-3</v>
      </c>
      <c r="G281" s="147">
        <v>5.7221955778978904E-3</v>
      </c>
      <c r="H281" s="147">
        <v>5.72232335396421E-3</v>
      </c>
      <c r="I281" s="147">
        <v>5.7224369326898299E-3</v>
      </c>
      <c r="J281" s="147">
        <v>5.7225522066203004E-3</v>
      </c>
      <c r="K281" s="32">
        <v>715</v>
      </c>
      <c r="L281" s="142" t="s">
        <v>290</v>
      </c>
      <c r="M281" s="35">
        <f t="shared" si="26"/>
        <v>823645.89425344567</v>
      </c>
      <c r="N281" s="35">
        <f t="shared" si="27"/>
        <v>885728.85216788878</v>
      </c>
      <c r="O281" s="35">
        <f t="shared" si="28"/>
        <v>947790.14234953932</v>
      </c>
      <c r="P281" s="35">
        <f t="shared" si="29"/>
        <v>1009154.6127650037</v>
      </c>
      <c r="Q281" s="35">
        <f t="shared" si="30"/>
        <v>1071228.7489256701</v>
      </c>
      <c r="R281" s="35">
        <f t="shared" si="31"/>
        <v>1142753.6177966266</v>
      </c>
    </row>
    <row r="282" spans="2:18">
      <c r="B282" s="32">
        <v>93</v>
      </c>
      <c r="C282" s="142" t="s">
        <v>291</v>
      </c>
      <c r="D282" s="146">
        <v>5.88050807589776E-5</v>
      </c>
      <c r="E282" s="147">
        <v>8.6734693877550998E-5</v>
      </c>
      <c r="F282" s="147">
        <v>8.0952380952380894E-5</v>
      </c>
      <c r="G282" s="147">
        <v>7.5892857142857204E-5</v>
      </c>
      <c r="H282" s="147">
        <v>7.1428571428571502E-5</v>
      </c>
      <c r="I282" s="147">
        <v>6.7460317460317495E-5</v>
      </c>
      <c r="J282" s="147">
        <v>6.3432835820895593E-5</v>
      </c>
      <c r="K282" s="32">
        <v>93</v>
      </c>
      <c r="L282" s="142" t="s">
        <v>291</v>
      </c>
      <c r="M282" s="35">
        <f t="shared" si="26"/>
        <v>12485.372448979591</v>
      </c>
      <c r="N282" s="35">
        <f t="shared" si="27"/>
        <v>12530.861904761896</v>
      </c>
      <c r="O282" s="35">
        <f t="shared" si="28"/>
        <v>12570.437500000013</v>
      </c>
      <c r="P282" s="35">
        <f t="shared" si="29"/>
        <v>12596.71428571429</v>
      </c>
      <c r="Q282" s="35">
        <f t="shared" si="30"/>
        <v>12628.436507936507</v>
      </c>
      <c r="R282" s="35">
        <f t="shared" si="31"/>
        <v>12667.093283582093</v>
      </c>
    </row>
    <row r="283" spans="2:18">
      <c r="B283" s="32">
        <v>448</v>
      </c>
      <c r="C283" s="142" t="s">
        <v>292</v>
      </c>
      <c r="D283" s="146">
        <v>9.8008467931629309E-4</v>
      </c>
      <c r="E283" s="147">
        <v>9.797584968656689E-4</v>
      </c>
      <c r="F283" s="147">
        <v>9.7979817784923495E-4</v>
      </c>
      <c r="G283" s="147">
        <v>9.7982800991402302E-4</v>
      </c>
      <c r="H283" s="147">
        <v>9.798498893774329E-4</v>
      </c>
      <c r="I283" s="147">
        <v>9.7986933778935396E-4</v>
      </c>
      <c r="J283" s="147">
        <v>9.7988907647607901E-4</v>
      </c>
      <c r="K283" s="32">
        <v>448</v>
      </c>
      <c r="L283" s="142" t="s">
        <v>292</v>
      </c>
      <c r="M283" s="35">
        <f t="shared" si="26"/>
        <v>141035.2558653162</v>
      </c>
      <c r="N283" s="35">
        <f t="shared" si="27"/>
        <v>151665.89934381662</v>
      </c>
      <c r="O283" s="35">
        <f t="shared" si="28"/>
        <v>162292.83259409934</v>
      </c>
      <c r="P283" s="35">
        <f t="shared" si="29"/>
        <v>172800.44739126769</v>
      </c>
      <c r="Q283" s="35">
        <f t="shared" si="30"/>
        <v>183429.58029549135</v>
      </c>
      <c r="R283" s="35">
        <f t="shared" si="31"/>
        <v>195676.98934873746</v>
      </c>
    </row>
    <row r="284" spans="2:18">
      <c r="B284" s="32">
        <v>1525</v>
      </c>
      <c r="C284" s="142" t="s">
        <v>293</v>
      </c>
      <c r="D284" s="146">
        <v>1.70534734201035E-3</v>
      </c>
      <c r="E284" s="147">
        <v>1.70477978454626E-3</v>
      </c>
      <c r="F284" s="147">
        <v>1.70484882945767E-3</v>
      </c>
      <c r="G284" s="147">
        <v>1.7049007372503999E-3</v>
      </c>
      <c r="H284" s="147">
        <v>1.7049388075167299E-3</v>
      </c>
      <c r="I284" s="147">
        <v>1.7049726477534801E-3</v>
      </c>
      <c r="J284" s="147">
        <v>1.7050069930683799E-3</v>
      </c>
      <c r="K284" s="32">
        <v>1525</v>
      </c>
      <c r="L284" s="142" t="s">
        <v>293</v>
      </c>
      <c r="M284" s="35">
        <f t="shared" si="26"/>
        <v>245401.34520564962</v>
      </c>
      <c r="N284" s="35">
        <f t="shared" si="27"/>
        <v>263898.6648582411</v>
      </c>
      <c r="O284" s="35">
        <f t="shared" si="28"/>
        <v>282389.52871373278</v>
      </c>
      <c r="P284" s="35">
        <f t="shared" si="29"/>
        <v>300672.77846080519</v>
      </c>
      <c r="Q284" s="35">
        <f t="shared" si="30"/>
        <v>319167.46971415577</v>
      </c>
      <c r="R284" s="35">
        <f t="shared" si="31"/>
        <v>340477.96146680368</v>
      </c>
    </row>
    <row r="285" spans="2:18">
      <c r="B285" s="32">
        <v>716</v>
      </c>
      <c r="C285" s="142" t="s">
        <v>294</v>
      </c>
      <c r="D285" s="146">
        <v>1.1172965344205699E-3</v>
      </c>
      <c r="E285" s="147">
        <v>1.1169246864268601E-3</v>
      </c>
      <c r="F285" s="147">
        <v>1.1169699227481201E-3</v>
      </c>
      <c r="G285" s="147">
        <v>1.1170039313019801E-3</v>
      </c>
      <c r="H285" s="147">
        <v>1.11702887389027E-3</v>
      </c>
      <c r="I285" s="147">
        <v>1.11705104507986E-3</v>
      </c>
      <c r="J285" s="147">
        <v>1.11707354718273E-3</v>
      </c>
      <c r="K285" s="32">
        <v>716</v>
      </c>
      <c r="L285" s="142" t="s">
        <v>294</v>
      </c>
      <c r="M285" s="35">
        <f t="shared" si="26"/>
        <v>160780.19168646011</v>
      </c>
      <c r="N285" s="35">
        <f t="shared" si="27"/>
        <v>172899.12525194976</v>
      </c>
      <c r="O285" s="35">
        <f t="shared" si="28"/>
        <v>185013.82915727221</v>
      </c>
      <c r="P285" s="35">
        <f t="shared" si="29"/>
        <v>196992.51002604456</v>
      </c>
      <c r="Q285" s="35">
        <f t="shared" si="30"/>
        <v>209109.72153685949</v>
      </c>
      <c r="R285" s="35">
        <f t="shared" si="31"/>
        <v>223071.76785756068</v>
      </c>
    </row>
    <row r="286" spans="2:18">
      <c r="B286" s="32">
        <v>281</v>
      </c>
      <c r="C286" s="142" t="s">
        <v>295</v>
      </c>
      <c r="D286" s="146">
        <v>4.86122000940881E-3</v>
      </c>
      <c r="E286" s="147">
        <v>4.8596021444537096E-3</v>
      </c>
      <c r="F286" s="147">
        <v>4.8597989621321997E-3</v>
      </c>
      <c r="G286" s="147">
        <v>4.8599469291735501E-3</v>
      </c>
      <c r="H286" s="147">
        <v>4.8600554513120696E-3</v>
      </c>
      <c r="I286" s="147">
        <v>4.8601519154351904E-3</v>
      </c>
      <c r="J286" s="147">
        <v>4.86024981932135E-3</v>
      </c>
      <c r="K286" s="32">
        <v>281</v>
      </c>
      <c r="L286" s="142" t="s">
        <v>295</v>
      </c>
      <c r="M286" s="35">
        <f t="shared" si="26"/>
        <v>699534.86909196712</v>
      </c>
      <c r="N286" s="35">
        <f t="shared" si="27"/>
        <v>752262.86074532953</v>
      </c>
      <c r="O286" s="35">
        <f t="shared" si="28"/>
        <v>804972.44966673199</v>
      </c>
      <c r="P286" s="35">
        <f t="shared" si="29"/>
        <v>857090.21906068816</v>
      </c>
      <c r="Q286" s="35">
        <f t="shared" si="30"/>
        <v>909810.71826563613</v>
      </c>
      <c r="R286" s="35">
        <f t="shared" si="31"/>
        <v>970557.86716973747</v>
      </c>
    </row>
    <row r="287" spans="2:18">
      <c r="B287" s="32">
        <v>855</v>
      </c>
      <c r="C287" s="142" t="s">
        <v>296</v>
      </c>
      <c r="D287" s="146">
        <v>1.5520762113846599E-2</v>
      </c>
      <c r="E287" s="147">
        <v>1.5515596641588201E-2</v>
      </c>
      <c r="F287" s="147">
        <v>1.55162250353581E-2</v>
      </c>
      <c r="G287" s="147">
        <v>1.5516697460231901E-2</v>
      </c>
      <c r="H287" s="147">
        <v>1.55170439465651E-2</v>
      </c>
      <c r="I287" s="147">
        <v>1.55173519344168E-2</v>
      </c>
      <c r="J287" s="147">
        <v>1.5517664519102199E-2</v>
      </c>
      <c r="K287" s="32">
        <v>855</v>
      </c>
      <c r="L287" s="142" t="s">
        <v>296</v>
      </c>
      <c r="M287" s="35">
        <f t="shared" si="26"/>
        <v>2233454.6209599799</v>
      </c>
      <c r="N287" s="35">
        <f t="shared" si="27"/>
        <v>2401803.0218981863</v>
      </c>
      <c r="O287" s="35">
        <f t="shared" si="28"/>
        <v>2570092.6671280507</v>
      </c>
      <c r="P287" s="35">
        <f t="shared" si="29"/>
        <v>2736492.7681525396</v>
      </c>
      <c r="Q287" s="35">
        <f t="shared" si="30"/>
        <v>2904817.247418954</v>
      </c>
      <c r="R287" s="35">
        <f t="shared" si="31"/>
        <v>3098768.9808130725</v>
      </c>
    </row>
    <row r="288" spans="2:18">
      <c r="B288" s="32">
        <v>183</v>
      </c>
      <c r="C288" s="142" t="s">
        <v>297</v>
      </c>
      <c r="D288" s="146">
        <v>4.3123725889916898E-4</v>
      </c>
      <c r="E288" s="147">
        <v>4.3109373862089401E-4</v>
      </c>
      <c r="F288" s="147">
        <v>4.3111119825366302E-4</v>
      </c>
      <c r="G288" s="147">
        <v>4.3112432436217E-4</v>
      </c>
      <c r="H288" s="147">
        <v>4.3113395132607103E-4</v>
      </c>
      <c r="I288" s="147">
        <v>4.3114250862731602E-4</v>
      </c>
      <c r="J288" s="147">
        <v>4.3115119364947499E-4</v>
      </c>
      <c r="K288" s="32">
        <v>183</v>
      </c>
      <c r="L288" s="142" t="s">
        <v>297</v>
      </c>
      <c r="M288" s="35">
        <f t="shared" si="26"/>
        <v>62055.51258073908</v>
      </c>
      <c r="N288" s="35">
        <f t="shared" si="27"/>
        <v>66732.995711279262</v>
      </c>
      <c r="O288" s="35">
        <f t="shared" si="28"/>
        <v>71408.846341403681</v>
      </c>
      <c r="P288" s="35">
        <f t="shared" si="29"/>
        <v>76032.196852157882</v>
      </c>
      <c r="Q288" s="35">
        <f t="shared" si="30"/>
        <v>80709.015330016249</v>
      </c>
      <c r="R288" s="35">
        <f t="shared" si="31"/>
        <v>86097.875313444529</v>
      </c>
    </row>
    <row r="289" spans="2:18">
      <c r="B289" s="32">
        <v>1700</v>
      </c>
      <c r="C289" s="142" t="s">
        <v>298</v>
      </c>
      <c r="D289" s="146">
        <v>1.8229575035283001E-3</v>
      </c>
      <c r="E289" s="147">
        <v>1.8223508041701399E-3</v>
      </c>
      <c r="F289" s="147">
        <v>1.82242461079957E-3</v>
      </c>
      <c r="G289" s="147">
        <v>1.8224800984400799E-3</v>
      </c>
      <c r="H289" s="147">
        <v>1.82252079424202E-3</v>
      </c>
      <c r="I289" s="147">
        <v>1.82255696828819E-3</v>
      </c>
      <c r="J289" s="147">
        <v>1.8225936822455001E-3</v>
      </c>
      <c r="K289" s="32">
        <v>1700</v>
      </c>
      <c r="L289" s="142" t="s">
        <v>298</v>
      </c>
      <c r="M289" s="35">
        <f t="shared" si="26"/>
        <v>262325.5759094875</v>
      </c>
      <c r="N289" s="35">
        <f t="shared" si="27"/>
        <v>282098.57277949783</v>
      </c>
      <c r="O289" s="35">
        <f t="shared" si="28"/>
        <v>301864.66862502421</v>
      </c>
      <c r="P289" s="35">
        <f t="shared" si="29"/>
        <v>321408.832147757</v>
      </c>
      <c r="Q289" s="35">
        <f t="shared" si="30"/>
        <v>341179.01934961235</v>
      </c>
      <c r="R289" s="35">
        <f t="shared" si="31"/>
        <v>363959.20018865034</v>
      </c>
    </row>
    <row r="290" spans="2:18">
      <c r="B290" s="32">
        <v>1730</v>
      </c>
      <c r="C290" s="142" t="s">
        <v>299</v>
      </c>
      <c r="D290" s="146">
        <v>1.5093304061470901E-3</v>
      </c>
      <c r="E290" s="147">
        <v>1.5088280851731301E-3</v>
      </c>
      <c r="F290" s="147">
        <v>1.5088891938878201E-3</v>
      </c>
      <c r="G290" s="147">
        <v>1.50893513526759E-3</v>
      </c>
      <c r="H290" s="147">
        <v>1.5089688296412501E-3</v>
      </c>
      <c r="I290" s="147">
        <v>1.5089987801956001E-3</v>
      </c>
      <c r="J290" s="147">
        <v>1.50902917777316E-3</v>
      </c>
      <c r="K290" s="32">
        <v>1730</v>
      </c>
      <c r="L290" s="142" t="s">
        <v>299</v>
      </c>
      <c r="M290" s="35">
        <f t="shared" si="26"/>
        <v>217194.29403258694</v>
      </c>
      <c r="N290" s="35">
        <f t="shared" si="27"/>
        <v>233565.48498947735</v>
      </c>
      <c r="O290" s="35">
        <f t="shared" si="28"/>
        <v>249930.96219491205</v>
      </c>
      <c r="P290" s="35">
        <f t="shared" si="29"/>
        <v>266112.68898255285</v>
      </c>
      <c r="Q290" s="35">
        <f t="shared" si="30"/>
        <v>282481.55365505576</v>
      </c>
      <c r="R290" s="35">
        <f t="shared" si="31"/>
        <v>301342.56359705538</v>
      </c>
    </row>
    <row r="291" spans="2:18">
      <c r="B291" s="32">
        <v>737</v>
      </c>
      <c r="C291" s="142" t="s">
        <v>300</v>
      </c>
      <c r="D291" s="146">
        <v>1.1172965344205699E-3</v>
      </c>
      <c r="E291" s="147">
        <v>1.1169246864268601E-3</v>
      </c>
      <c r="F291" s="147">
        <v>1.1169699227481201E-3</v>
      </c>
      <c r="G291" s="147">
        <v>1.1170039313019801E-3</v>
      </c>
      <c r="H291" s="147">
        <v>1.11702887389027E-3</v>
      </c>
      <c r="I291" s="147">
        <v>1.11705104507986E-3</v>
      </c>
      <c r="J291" s="147">
        <v>1.11707354718273E-3</v>
      </c>
      <c r="K291" s="32">
        <v>737</v>
      </c>
      <c r="L291" s="142" t="s">
        <v>300</v>
      </c>
      <c r="M291" s="35">
        <f t="shared" si="26"/>
        <v>160780.19168646011</v>
      </c>
      <c r="N291" s="35">
        <f t="shared" si="27"/>
        <v>172899.12525194976</v>
      </c>
      <c r="O291" s="35">
        <f t="shared" si="28"/>
        <v>185013.82915727221</v>
      </c>
      <c r="P291" s="35">
        <f t="shared" si="29"/>
        <v>196992.51002604456</v>
      </c>
      <c r="Q291" s="35">
        <f t="shared" si="30"/>
        <v>209109.72153685949</v>
      </c>
      <c r="R291" s="35">
        <f t="shared" si="31"/>
        <v>223071.76785756068</v>
      </c>
    </row>
    <row r="292" spans="2:18">
      <c r="B292" s="32">
        <v>450</v>
      </c>
      <c r="C292" s="142" t="s">
        <v>301</v>
      </c>
      <c r="D292" s="146">
        <v>5.4884742041712395E-4</v>
      </c>
      <c r="E292" s="147">
        <v>5.4866475824477397E-4</v>
      </c>
      <c r="F292" s="147">
        <v>5.4868697959557105E-4</v>
      </c>
      <c r="G292" s="147">
        <v>5.4870368555185302E-4</v>
      </c>
      <c r="H292" s="147">
        <v>5.4871593805136301E-4</v>
      </c>
      <c r="I292" s="147">
        <v>5.48726829162038E-4</v>
      </c>
      <c r="J292" s="147">
        <v>5.4873788282660402E-4</v>
      </c>
      <c r="K292" s="32">
        <v>450</v>
      </c>
      <c r="L292" s="142" t="s">
        <v>301</v>
      </c>
      <c r="M292" s="35">
        <f t="shared" si="26"/>
        <v>78979.74328457698</v>
      </c>
      <c r="N292" s="35">
        <f t="shared" si="27"/>
        <v>84932.903632537229</v>
      </c>
      <c r="O292" s="35">
        <f t="shared" si="28"/>
        <v>90883.986252695642</v>
      </c>
      <c r="P292" s="35">
        <f t="shared" si="29"/>
        <v>96768.250539110013</v>
      </c>
      <c r="Q292" s="35">
        <f t="shared" si="30"/>
        <v>102720.56496547513</v>
      </c>
      <c r="R292" s="35">
        <f t="shared" si="31"/>
        <v>109579.11403529295</v>
      </c>
    </row>
    <row r="293" spans="2:18">
      <c r="B293" s="32">
        <v>451</v>
      </c>
      <c r="C293" s="142" t="s">
        <v>302</v>
      </c>
      <c r="D293" s="146">
        <v>1.0976948408342501E-3</v>
      </c>
      <c r="E293" s="147">
        <v>1.0973295164895501E-3</v>
      </c>
      <c r="F293" s="147">
        <v>1.0973739591911399E-3</v>
      </c>
      <c r="G293" s="147">
        <v>1.0974073711037099E-3</v>
      </c>
      <c r="H293" s="147">
        <v>1.0974318761027299E-3</v>
      </c>
      <c r="I293" s="147">
        <v>1.0974536583240799E-3</v>
      </c>
      <c r="J293" s="147">
        <v>1.09747576565321E-3</v>
      </c>
      <c r="K293" s="32">
        <v>451</v>
      </c>
      <c r="L293" s="142" t="s">
        <v>302</v>
      </c>
      <c r="M293" s="35">
        <f t="shared" si="26"/>
        <v>157959.48656915428</v>
      </c>
      <c r="N293" s="35">
        <f t="shared" si="27"/>
        <v>169865.80726507414</v>
      </c>
      <c r="O293" s="35">
        <f t="shared" si="28"/>
        <v>181767.97250539192</v>
      </c>
      <c r="P293" s="35">
        <f t="shared" si="29"/>
        <v>193536.50107822072</v>
      </c>
      <c r="Q293" s="35">
        <f t="shared" si="30"/>
        <v>205441.12993095099</v>
      </c>
      <c r="R293" s="35">
        <f t="shared" si="31"/>
        <v>219158.22807058628</v>
      </c>
    </row>
    <row r="294" spans="2:18">
      <c r="B294" s="32">
        <v>184</v>
      </c>
      <c r="C294" s="142" t="s">
        <v>303</v>
      </c>
      <c r="D294" s="146">
        <v>4.3123725889916898E-4</v>
      </c>
      <c r="E294" s="147">
        <v>4.3109373862089401E-4</v>
      </c>
      <c r="F294" s="147">
        <v>4.3111119825366302E-4</v>
      </c>
      <c r="G294" s="147">
        <v>4.3112432436217E-4</v>
      </c>
      <c r="H294" s="147">
        <v>4.3113395132607103E-4</v>
      </c>
      <c r="I294" s="147">
        <v>4.3114250862731602E-4</v>
      </c>
      <c r="J294" s="147">
        <v>4.3115119364947499E-4</v>
      </c>
      <c r="K294" s="32">
        <v>184</v>
      </c>
      <c r="L294" s="142" t="s">
        <v>303</v>
      </c>
      <c r="M294" s="35">
        <f t="shared" si="26"/>
        <v>62055.51258073908</v>
      </c>
      <c r="N294" s="35">
        <f t="shared" si="27"/>
        <v>66732.995711279262</v>
      </c>
      <c r="O294" s="35">
        <f t="shared" si="28"/>
        <v>71408.846341403681</v>
      </c>
      <c r="P294" s="35">
        <f t="shared" si="29"/>
        <v>76032.196852157882</v>
      </c>
      <c r="Q294" s="35">
        <f t="shared" si="30"/>
        <v>80709.015330016249</v>
      </c>
      <c r="R294" s="35">
        <f t="shared" si="31"/>
        <v>86097.875313444529</v>
      </c>
    </row>
    <row r="295" spans="2:18">
      <c r="B295" s="32">
        <v>344</v>
      </c>
      <c r="C295" s="142" t="s">
        <v>304</v>
      </c>
      <c r="D295" s="146">
        <v>1.42700329308452E-2</v>
      </c>
      <c r="E295" s="147">
        <v>1.4265283714364099E-2</v>
      </c>
      <c r="F295" s="147">
        <v>1.4265861469484799E-2</v>
      </c>
      <c r="G295" s="147">
        <v>1.42662958243481E-2</v>
      </c>
      <c r="H295" s="147">
        <v>1.4266614389335399E-2</v>
      </c>
      <c r="I295" s="147">
        <v>1.4266897558213001E-2</v>
      </c>
      <c r="J295" s="147">
        <v>1.4267184953491699E-2</v>
      </c>
      <c r="K295" s="32">
        <v>344</v>
      </c>
      <c r="L295" s="142" t="s">
        <v>304</v>
      </c>
      <c r="M295" s="35">
        <f t="shared" si="26"/>
        <v>2053473.3253989979</v>
      </c>
      <c r="N295" s="35">
        <f t="shared" si="27"/>
        <v>2208255.4944459605</v>
      </c>
      <c r="O295" s="35">
        <f t="shared" si="28"/>
        <v>2362983.6425700737</v>
      </c>
      <c r="P295" s="35">
        <f t="shared" si="29"/>
        <v>2515974.5140168536</v>
      </c>
      <c r="Q295" s="35">
        <f t="shared" si="30"/>
        <v>2670734.6891023559</v>
      </c>
      <c r="R295" s="35">
        <f t="shared" si="31"/>
        <v>2849056.9649176155</v>
      </c>
    </row>
    <row r="296" spans="2:18">
      <c r="B296" s="32">
        <v>1581</v>
      </c>
      <c r="C296" s="142" t="s">
        <v>305</v>
      </c>
      <c r="D296" s="146">
        <v>1.2545083895248599E-3</v>
      </c>
      <c r="E296" s="147">
        <v>1.2540908759880601E-3</v>
      </c>
      <c r="F296" s="147">
        <v>1.25414166764703E-3</v>
      </c>
      <c r="G296" s="147">
        <v>1.2541798526899499E-3</v>
      </c>
      <c r="H296" s="147">
        <v>1.2542078584031201E-3</v>
      </c>
      <c r="I296" s="147">
        <v>1.2542327523703801E-3</v>
      </c>
      <c r="J296" s="147">
        <v>1.2542580178893899E-3</v>
      </c>
      <c r="K296" s="32">
        <v>1581</v>
      </c>
      <c r="L296" s="142" t="s">
        <v>305</v>
      </c>
      <c r="M296" s="35">
        <f t="shared" si="26"/>
        <v>180525.1275076053</v>
      </c>
      <c r="N296" s="35">
        <f t="shared" si="27"/>
        <v>194132.35116008672</v>
      </c>
      <c r="O296" s="35">
        <f t="shared" si="28"/>
        <v>207734.8257204472</v>
      </c>
      <c r="P296" s="35">
        <f t="shared" si="29"/>
        <v>221184.5726608237</v>
      </c>
      <c r="Q296" s="35">
        <f t="shared" si="30"/>
        <v>234789.86277823025</v>
      </c>
      <c r="R296" s="35">
        <f t="shared" si="31"/>
        <v>250466.54636638571</v>
      </c>
    </row>
    <row r="297" spans="2:18">
      <c r="B297" s="32">
        <v>981</v>
      </c>
      <c r="C297" s="142" t="s">
        <v>306</v>
      </c>
      <c r="D297" s="146">
        <v>3.5283048455386502E-4</v>
      </c>
      <c r="E297" s="147">
        <v>3.5271305887163998E-4</v>
      </c>
      <c r="F297" s="147">
        <v>3.5272734402572398E-4</v>
      </c>
      <c r="G297" s="147">
        <v>3.5273808356904801E-4</v>
      </c>
      <c r="H297" s="147">
        <v>3.5274596017587599E-4</v>
      </c>
      <c r="I297" s="147">
        <v>3.5275296160416702E-4</v>
      </c>
      <c r="J297" s="147">
        <v>3.5276006753138801E-4</v>
      </c>
      <c r="K297" s="32">
        <v>981</v>
      </c>
      <c r="L297" s="142" t="s">
        <v>306</v>
      </c>
      <c r="M297" s="35">
        <f t="shared" si="26"/>
        <v>50772.692111513708</v>
      </c>
      <c r="N297" s="35">
        <f t="shared" si="27"/>
        <v>54599.723763773894</v>
      </c>
      <c r="O297" s="35">
        <f t="shared" si="28"/>
        <v>58425.419733875708</v>
      </c>
      <c r="P297" s="35">
        <f t="shared" si="29"/>
        <v>62208.161060856393</v>
      </c>
      <c r="Q297" s="35">
        <f t="shared" si="30"/>
        <v>66034.648906376824</v>
      </c>
      <c r="R297" s="35">
        <f t="shared" si="31"/>
        <v>70443.716165545397</v>
      </c>
    </row>
    <row r="298" spans="2:18">
      <c r="B298" s="32">
        <v>994</v>
      </c>
      <c r="C298" s="142" t="s">
        <v>307</v>
      </c>
      <c r="D298" s="146">
        <v>7.2526266269405703E-4</v>
      </c>
      <c r="E298" s="147">
        <v>7.2502128768059501E-4</v>
      </c>
      <c r="F298" s="147">
        <v>7.2505065160843396E-4</v>
      </c>
      <c r="G298" s="147">
        <v>7.25072727336377E-4</v>
      </c>
      <c r="H298" s="147">
        <v>7.2508891813930095E-4</v>
      </c>
      <c r="I298" s="147">
        <v>7.2510330996412202E-4</v>
      </c>
      <c r="J298" s="147">
        <v>7.2511791659229897E-4</v>
      </c>
      <c r="K298" s="32">
        <v>994</v>
      </c>
      <c r="L298" s="142" t="s">
        <v>307</v>
      </c>
      <c r="M298" s="35">
        <f t="shared" si="26"/>
        <v>104366.08934033399</v>
      </c>
      <c r="N298" s="35">
        <f t="shared" si="27"/>
        <v>112232.76551442432</v>
      </c>
      <c r="O298" s="35">
        <f t="shared" si="28"/>
        <v>120096.69611963349</v>
      </c>
      <c r="P298" s="35">
        <f t="shared" si="29"/>
        <v>127872.33106953821</v>
      </c>
      <c r="Q298" s="35">
        <f t="shared" si="30"/>
        <v>135737.88941866363</v>
      </c>
      <c r="R298" s="35">
        <f t="shared" si="31"/>
        <v>144800.97211806584</v>
      </c>
    </row>
    <row r="299" spans="2:18">
      <c r="B299" s="32">
        <v>858</v>
      </c>
      <c r="C299" s="142" t="s">
        <v>308</v>
      </c>
      <c r="D299" s="146">
        <v>1.15649992159323E-3</v>
      </c>
      <c r="E299" s="147">
        <v>1.1561150263014899E-3</v>
      </c>
      <c r="F299" s="147">
        <v>1.1561618498620999E-3</v>
      </c>
      <c r="G299" s="147">
        <v>1.15619705169855E-3</v>
      </c>
      <c r="H299" s="147">
        <v>1.1562228694653801E-3</v>
      </c>
      <c r="I299" s="147">
        <v>1.15624581859144E-3</v>
      </c>
      <c r="J299" s="147">
        <v>1.15626911024178E-3</v>
      </c>
      <c r="K299" s="32">
        <v>858</v>
      </c>
      <c r="L299" s="142" t="s">
        <v>308</v>
      </c>
      <c r="M299" s="35">
        <f t="shared" si="26"/>
        <v>166421.60192107322</v>
      </c>
      <c r="N299" s="35">
        <f t="shared" si="27"/>
        <v>178965.76122570405</v>
      </c>
      <c r="O299" s="35">
        <f t="shared" si="28"/>
        <v>191505.54246103766</v>
      </c>
      <c r="P299" s="35">
        <f t="shared" si="29"/>
        <v>203904.52792169747</v>
      </c>
      <c r="Q299" s="35">
        <f t="shared" si="30"/>
        <v>216446.90474868024</v>
      </c>
      <c r="R299" s="35">
        <f t="shared" si="31"/>
        <v>230898.84743151156</v>
      </c>
    </row>
    <row r="300" spans="2:18">
      <c r="B300" s="32">
        <v>47</v>
      </c>
      <c r="C300" s="142" t="s">
        <v>309</v>
      </c>
      <c r="D300" s="146">
        <v>3.2342794417437701E-3</v>
      </c>
      <c r="E300" s="147">
        <v>3.2332030396567098E-3</v>
      </c>
      <c r="F300" s="147">
        <v>3.23333398690248E-3</v>
      </c>
      <c r="G300" s="147">
        <v>3.23343243271628E-3</v>
      </c>
      <c r="H300" s="147">
        <v>3.2335046349455301E-3</v>
      </c>
      <c r="I300" s="147">
        <v>3.23356881470487E-3</v>
      </c>
      <c r="J300" s="147">
        <v>3.2336339523710601E-3</v>
      </c>
      <c r="K300" s="32">
        <v>47</v>
      </c>
      <c r="L300" s="142" t="s">
        <v>309</v>
      </c>
      <c r="M300" s="35">
        <f t="shared" si="26"/>
        <v>465416.34435554378</v>
      </c>
      <c r="N300" s="35">
        <f t="shared" si="27"/>
        <v>500497.46783459559</v>
      </c>
      <c r="O300" s="35">
        <f t="shared" si="28"/>
        <v>535566.34756052843</v>
      </c>
      <c r="P300" s="35">
        <f t="shared" si="29"/>
        <v>570241.47639118368</v>
      </c>
      <c r="Q300" s="35">
        <f t="shared" si="30"/>
        <v>605317.6149751218</v>
      </c>
      <c r="R300" s="35">
        <f t="shared" si="31"/>
        <v>645734.0648508335</v>
      </c>
    </row>
    <row r="301" spans="2:18">
      <c r="B301" s="32">
        <v>345</v>
      </c>
      <c r="C301" s="142" t="s">
        <v>310</v>
      </c>
      <c r="D301" s="146">
        <v>3.4302963776070201E-3</v>
      </c>
      <c r="E301" s="147">
        <v>3.4291547390298402E-3</v>
      </c>
      <c r="F301" s="147">
        <v>3.4292936224723201E-3</v>
      </c>
      <c r="G301" s="147">
        <v>3.4293980346990702E-3</v>
      </c>
      <c r="H301" s="147">
        <v>3.4294746128210101E-3</v>
      </c>
      <c r="I301" s="147">
        <v>3.4295426822627301E-3</v>
      </c>
      <c r="J301" s="147">
        <v>3.4296117676662699E-3</v>
      </c>
      <c r="K301" s="32">
        <v>345</v>
      </c>
      <c r="L301" s="142" t="s">
        <v>310</v>
      </c>
      <c r="M301" s="35">
        <f t="shared" si="26"/>
        <v>493623.39552860655</v>
      </c>
      <c r="N301" s="35">
        <f t="shared" si="27"/>
        <v>530830.64770335786</v>
      </c>
      <c r="O301" s="35">
        <f t="shared" si="28"/>
        <v>568024.91407934588</v>
      </c>
      <c r="P301" s="35">
        <f t="shared" si="29"/>
        <v>604801.56586943602</v>
      </c>
      <c r="Q301" s="35">
        <f t="shared" si="30"/>
        <v>642003.53103421815</v>
      </c>
      <c r="R301" s="35">
        <f t="shared" si="31"/>
        <v>684869.46272057982</v>
      </c>
    </row>
    <row r="302" spans="2:18">
      <c r="B302" s="32">
        <v>717</v>
      </c>
      <c r="C302" s="142" t="s">
        <v>311</v>
      </c>
      <c r="D302" s="146">
        <v>3.7243217814019098E-4</v>
      </c>
      <c r="E302" s="147">
        <v>3.72308228808954E-4</v>
      </c>
      <c r="F302" s="147">
        <v>3.7232330758270901E-4</v>
      </c>
      <c r="G302" s="147">
        <v>3.7233464376732801E-4</v>
      </c>
      <c r="H302" s="147">
        <v>3.7234295796342398E-4</v>
      </c>
      <c r="I302" s="147">
        <v>3.7235034835995403E-4</v>
      </c>
      <c r="J302" s="147">
        <v>3.7235784906090999E-4</v>
      </c>
      <c r="K302" s="32">
        <v>717</v>
      </c>
      <c r="L302" s="142" t="s">
        <v>311</v>
      </c>
      <c r="M302" s="35">
        <f t="shared" si="26"/>
        <v>53593.397228820126</v>
      </c>
      <c r="N302" s="35">
        <f t="shared" si="27"/>
        <v>57633.041750650278</v>
      </c>
      <c r="O302" s="35">
        <f t="shared" si="28"/>
        <v>61671.276385757614</v>
      </c>
      <c r="P302" s="35">
        <f t="shared" si="29"/>
        <v>65664.170008681627</v>
      </c>
      <c r="Q302" s="35">
        <f t="shared" si="30"/>
        <v>69703.240512286618</v>
      </c>
      <c r="R302" s="35">
        <f t="shared" si="31"/>
        <v>74357.255952520238</v>
      </c>
    </row>
    <row r="303" spans="2:18">
      <c r="B303" s="32">
        <v>861</v>
      </c>
      <c r="C303" s="142" t="s">
        <v>312</v>
      </c>
      <c r="D303" s="146">
        <v>2.0189744393915598E-3</v>
      </c>
      <c r="E303" s="147">
        <v>2.01830250354327E-3</v>
      </c>
      <c r="F303" s="147">
        <v>2.0183842463694199E-3</v>
      </c>
      <c r="G303" s="147">
        <v>2.0184457004228801E-3</v>
      </c>
      <c r="H303" s="147">
        <v>2.0184907721175101E-3</v>
      </c>
      <c r="I303" s="147">
        <v>2.01853083584607E-3</v>
      </c>
      <c r="J303" s="147">
        <v>2.0185714975407198E-3</v>
      </c>
      <c r="K303" s="32">
        <v>861</v>
      </c>
      <c r="L303" s="142" t="s">
        <v>312</v>
      </c>
      <c r="M303" s="35">
        <f t="shared" si="26"/>
        <v>290532.62708255026</v>
      </c>
      <c r="N303" s="35">
        <f t="shared" si="27"/>
        <v>312431.75264826161</v>
      </c>
      <c r="O303" s="35">
        <f t="shared" si="28"/>
        <v>334323.2351438434</v>
      </c>
      <c r="P303" s="35">
        <f t="shared" si="29"/>
        <v>355968.92162601114</v>
      </c>
      <c r="Q303" s="35">
        <f t="shared" si="30"/>
        <v>377864.93540871236</v>
      </c>
      <c r="R303" s="35">
        <f t="shared" si="31"/>
        <v>403094.59805839864</v>
      </c>
    </row>
    <row r="304" spans="2:18">
      <c r="B304" s="32">
        <v>453</v>
      </c>
      <c r="C304" s="142" t="s">
        <v>313</v>
      </c>
      <c r="D304" s="146">
        <v>4.5279912184412697E-3</v>
      </c>
      <c r="E304" s="147">
        <v>4.5264842555193903E-3</v>
      </c>
      <c r="F304" s="147">
        <v>4.5266675816634603E-3</v>
      </c>
      <c r="G304" s="147">
        <v>4.5268054058027803E-3</v>
      </c>
      <c r="H304" s="147">
        <v>4.5269064889237398E-3</v>
      </c>
      <c r="I304" s="147">
        <v>4.5269963405868098E-3</v>
      </c>
      <c r="J304" s="147">
        <v>4.5270875333194797E-3</v>
      </c>
      <c r="K304" s="32">
        <v>453</v>
      </c>
      <c r="L304" s="142" t="s">
        <v>313</v>
      </c>
      <c r="M304" s="35">
        <f t="shared" si="26"/>
        <v>651582.8820977608</v>
      </c>
      <c r="N304" s="35">
        <f t="shared" si="27"/>
        <v>700696.45496843196</v>
      </c>
      <c r="O304" s="35">
        <f t="shared" si="28"/>
        <v>749792.8865847378</v>
      </c>
      <c r="P304" s="35">
        <f t="shared" si="29"/>
        <v>798338.0669476568</v>
      </c>
      <c r="Q304" s="35">
        <f t="shared" si="30"/>
        <v>847444.66096516908</v>
      </c>
      <c r="R304" s="35">
        <f t="shared" si="31"/>
        <v>904027.69079116604</v>
      </c>
    </row>
    <row r="305" spans="2:18">
      <c r="B305" s="32">
        <v>983</v>
      </c>
      <c r="C305" s="142" t="s">
        <v>314</v>
      </c>
      <c r="D305" s="146">
        <v>5.7628979143797996E-3</v>
      </c>
      <c r="E305" s="147">
        <v>5.7609799615701302E-3</v>
      </c>
      <c r="F305" s="147">
        <v>5.7612132857535001E-3</v>
      </c>
      <c r="G305" s="147">
        <v>5.7613886982944501E-3</v>
      </c>
      <c r="H305" s="147">
        <v>5.7615173495393001E-3</v>
      </c>
      <c r="I305" s="147">
        <v>5.7616317062014E-3</v>
      </c>
      <c r="J305" s="147">
        <v>5.7617477696793396E-3</v>
      </c>
      <c r="K305" s="32">
        <v>983</v>
      </c>
      <c r="L305" s="142" t="s">
        <v>314</v>
      </c>
      <c r="M305" s="35">
        <f t="shared" si="26"/>
        <v>829287.30448805878</v>
      </c>
      <c r="N305" s="35">
        <f t="shared" si="27"/>
        <v>891795.4881416416</v>
      </c>
      <c r="O305" s="35">
        <f t="shared" si="28"/>
        <v>954281.85565330309</v>
      </c>
      <c r="P305" s="35">
        <f t="shared" si="29"/>
        <v>1016066.6306606531</v>
      </c>
      <c r="Q305" s="35">
        <f t="shared" si="30"/>
        <v>1078565.9321374891</v>
      </c>
      <c r="R305" s="35">
        <f t="shared" si="31"/>
        <v>1150580.6973705753</v>
      </c>
    </row>
    <row r="306" spans="2:18">
      <c r="B306" s="32">
        <v>984</v>
      </c>
      <c r="C306" s="142" t="s">
        <v>315</v>
      </c>
      <c r="D306" s="146">
        <v>3.2146777481574401E-3</v>
      </c>
      <c r="E306" s="147">
        <v>3.2136078697193901E-3</v>
      </c>
      <c r="F306" s="147">
        <v>3.2137380233454899E-3</v>
      </c>
      <c r="G306" s="147">
        <v>3.2138358725179901E-3</v>
      </c>
      <c r="H306" s="147">
        <v>3.2139076371579798E-3</v>
      </c>
      <c r="I306" s="147">
        <v>3.2139714279490802E-3</v>
      </c>
      <c r="J306" s="147">
        <v>3.2140361708415401E-3</v>
      </c>
      <c r="K306" s="32">
        <v>984</v>
      </c>
      <c r="L306" s="142" t="s">
        <v>315</v>
      </c>
      <c r="M306" s="35">
        <f t="shared" si="26"/>
        <v>462595.63923823653</v>
      </c>
      <c r="N306" s="35">
        <f t="shared" si="27"/>
        <v>497464.14984771842</v>
      </c>
      <c r="O306" s="35">
        <f t="shared" si="28"/>
        <v>532320.49090864486</v>
      </c>
      <c r="P306" s="35">
        <f t="shared" si="29"/>
        <v>566785.46744335804</v>
      </c>
      <c r="Q306" s="35">
        <f t="shared" si="30"/>
        <v>601649.02336921147</v>
      </c>
      <c r="R306" s="35">
        <f t="shared" si="31"/>
        <v>641820.52506385907</v>
      </c>
    </row>
    <row r="307" spans="2:18">
      <c r="B307" s="32">
        <v>1961</v>
      </c>
      <c r="C307" s="142" t="s">
        <v>316</v>
      </c>
      <c r="D307" s="146">
        <v>2.2345930688411498E-3</v>
      </c>
      <c r="E307" s="147">
        <v>2.2338493728537301E-3</v>
      </c>
      <c r="F307" s="147">
        <v>2.2339398454962601E-3</v>
      </c>
      <c r="G307" s="147">
        <v>2.2340078626039701E-3</v>
      </c>
      <c r="H307" s="147">
        <v>2.23405774778055E-3</v>
      </c>
      <c r="I307" s="147">
        <v>2.2341020901597299E-3</v>
      </c>
      <c r="J307" s="147">
        <v>2.23414709436546E-3</v>
      </c>
      <c r="K307" s="32">
        <v>1961</v>
      </c>
      <c r="L307" s="142" t="s">
        <v>316</v>
      </c>
      <c r="M307" s="35">
        <f t="shared" si="26"/>
        <v>321560.38337292167</v>
      </c>
      <c r="N307" s="35">
        <f t="shared" si="27"/>
        <v>345798.25050390261</v>
      </c>
      <c r="O307" s="35">
        <f t="shared" si="28"/>
        <v>370027.65831454605</v>
      </c>
      <c r="P307" s="35">
        <f t="shared" si="29"/>
        <v>393985.02005209087</v>
      </c>
      <c r="Q307" s="35">
        <f t="shared" si="30"/>
        <v>418219.4430737209</v>
      </c>
      <c r="R307" s="35">
        <f t="shared" si="31"/>
        <v>446143.53571512137</v>
      </c>
    </row>
    <row r="308" spans="2:18">
      <c r="B308" s="32">
        <v>622</v>
      </c>
      <c r="C308" s="142" t="s">
        <v>317</v>
      </c>
      <c r="D308" s="146">
        <v>4.1359573467147498E-3</v>
      </c>
      <c r="E308" s="147">
        <v>4.13458085677312E-3</v>
      </c>
      <c r="F308" s="147">
        <v>4.1347483105237601E-3</v>
      </c>
      <c r="G308" s="147">
        <v>4.1348742018371704E-3</v>
      </c>
      <c r="H308" s="147">
        <v>4.1349665331727598E-3</v>
      </c>
      <c r="I308" s="147">
        <v>4.1350486054710697E-3</v>
      </c>
      <c r="J308" s="147">
        <v>4.1351319027290497E-3</v>
      </c>
      <c r="K308" s="32">
        <v>622</v>
      </c>
      <c r="L308" s="142" t="s">
        <v>317</v>
      </c>
      <c r="M308" s="35">
        <f t="shared" si="26"/>
        <v>595168.77975163399</v>
      </c>
      <c r="N308" s="35">
        <f t="shared" si="27"/>
        <v>640030.09523090441</v>
      </c>
      <c r="O308" s="35">
        <f t="shared" si="28"/>
        <v>684875.75354709802</v>
      </c>
      <c r="P308" s="35">
        <f t="shared" si="29"/>
        <v>729217.8879911484</v>
      </c>
      <c r="Q308" s="35">
        <f t="shared" si="30"/>
        <v>774072.82884697278</v>
      </c>
      <c r="R308" s="35">
        <f t="shared" si="31"/>
        <v>825756.89505167142</v>
      </c>
    </row>
    <row r="309" spans="2:18">
      <c r="B309" s="32">
        <v>96</v>
      </c>
      <c r="C309" s="142" t="s">
        <v>318</v>
      </c>
      <c r="D309" s="146">
        <v>0</v>
      </c>
      <c r="E309" s="147">
        <v>8.6734693877550998E-5</v>
      </c>
      <c r="F309" s="147">
        <v>8.0952380952380894E-5</v>
      </c>
      <c r="G309" s="147">
        <v>7.5892857142857204E-5</v>
      </c>
      <c r="H309" s="147">
        <v>7.1428571428571502E-5</v>
      </c>
      <c r="I309" s="147">
        <v>6.7460317460317495E-5</v>
      </c>
      <c r="J309" s="147">
        <v>6.3432835820895593E-5</v>
      </c>
      <c r="K309" s="32">
        <v>96</v>
      </c>
      <c r="L309" s="142" t="s">
        <v>318</v>
      </c>
      <c r="M309" s="35">
        <f t="shared" si="26"/>
        <v>12485.372448979591</v>
      </c>
      <c r="N309" s="35">
        <f t="shared" si="27"/>
        <v>12530.861904761896</v>
      </c>
      <c r="O309" s="35">
        <f t="shared" si="28"/>
        <v>12570.437500000013</v>
      </c>
      <c r="P309" s="35">
        <f t="shared" si="29"/>
        <v>12596.71428571429</v>
      </c>
      <c r="Q309" s="35">
        <f t="shared" si="30"/>
        <v>12628.436507936507</v>
      </c>
      <c r="R309" s="35">
        <f t="shared" si="31"/>
        <v>12667.093283582093</v>
      </c>
    </row>
    <row r="310" spans="2:18">
      <c r="B310" s="32">
        <v>718</v>
      </c>
      <c r="C310" s="142" t="s">
        <v>319</v>
      </c>
      <c r="D310" s="146">
        <v>2.3718049239454301E-3</v>
      </c>
      <c r="E310" s="147">
        <v>2.3710155624149199E-3</v>
      </c>
      <c r="F310" s="147">
        <v>2.3711115903951498E-3</v>
      </c>
      <c r="G310" s="147">
        <v>2.3711837839919402E-3</v>
      </c>
      <c r="H310" s="147">
        <v>2.3712367322933901E-3</v>
      </c>
      <c r="I310" s="147">
        <v>2.37128379745024E-3</v>
      </c>
      <c r="J310" s="147">
        <v>2.3713315650721102E-3</v>
      </c>
      <c r="K310" s="32">
        <v>718</v>
      </c>
      <c r="L310" s="142" t="s">
        <v>319</v>
      </c>
      <c r="M310" s="35">
        <f t="shared" si="26"/>
        <v>341305.31919406535</v>
      </c>
      <c r="N310" s="35">
        <f t="shared" si="27"/>
        <v>367031.47641203646</v>
      </c>
      <c r="O310" s="35">
        <f t="shared" si="28"/>
        <v>392748.6548777211</v>
      </c>
      <c r="P310" s="35">
        <f t="shared" si="29"/>
        <v>418177.08268686821</v>
      </c>
      <c r="Q310" s="35">
        <f t="shared" si="30"/>
        <v>443899.58431508968</v>
      </c>
      <c r="R310" s="35">
        <f t="shared" si="31"/>
        <v>473538.31422394444</v>
      </c>
    </row>
    <row r="311" spans="2:18">
      <c r="B311" s="32">
        <v>986</v>
      </c>
      <c r="C311" s="142" t="s">
        <v>320</v>
      </c>
      <c r="D311" s="146">
        <v>2.7442371020856198E-4</v>
      </c>
      <c r="E311" s="147">
        <v>2.7433237912238698E-4</v>
      </c>
      <c r="F311" s="147">
        <v>2.7434348979778601E-4</v>
      </c>
      <c r="G311" s="147">
        <v>2.7435184277592602E-4</v>
      </c>
      <c r="H311" s="147">
        <v>2.7435796902568102E-4</v>
      </c>
      <c r="I311" s="147">
        <v>2.74363414581019E-4</v>
      </c>
      <c r="J311" s="147">
        <v>2.7436894141330201E-4</v>
      </c>
      <c r="K311" s="32">
        <v>986</v>
      </c>
      <c r="L311" s="142" t="s">
        <v>320</v>
      </c>
      <c r="M311" s="35">
        <f t="shared" si="26"/>
        <v>39489.87164228849</v>
      </c>
      <c r="N311" s="35">
        <f t="shared" si="27"/>
        <v>42466.451816268687</v>
      </c>
      <c r="O311" s="35">
        <f t="shared" si="28"/>
        <v>45441.993126347741</v>
      </c>
      <c r="P311" s="35">
        <f t="shared" si="29"/>
        <v>48384.125269554919</v>
      </c>
      <c r="Q311" s="35">
        <f t="shared" si="30"/>
        <v>51360.282482737566</v>
      </c>
      <c r="R311" s="35">
        <f t="shared" si="31"/>
        <v>54789.557017646475</v>
      </c>
    </row>
    <row r="312" spans="2:18">
      <c r="B312" s="32">
        <v>1992</v>
      </c>
      <c r="C312" s="142" t="s">
        <v>321</v>
      </c>
      <c r="D312" s="146">
        <v>2.33260153677277E-3</v>
      </c>
      <c r="E312" s="147">
        <v>2.3318252225402801E-3</v>
      </c>
      <c r="F312" s="147">
        <v>2.33191966328117E-3</v>
      </c>
      <c r="G312" s="147">
        <v>2.33199066359537E-3</v>
      </c>
      <c r="H312" s="147">
        <v>2.33204273671828E-3</v>
      </c>
      <c r="I312" s="147">
        <v>2.3320890239386599E-3</v>
      </c>
      <c r="J312" s="147">
        <v>2.3321360020130601E-3</v>
      </c>
      <c r="K312" s="32">
        <v>1992</v>
      </c>
      <c r="L312" s="142" t="s">
        <v>321</v>
      </c>
      <c r="M312" s="35">
        <f t="shared" si="26"/>
        <v>335663.90895945084</v>
      </c>
      <c r="N312" s="35">
        <f t="shared" si="27"/>
        <v>360964.84043828218</v>
      </c>
      <c r="O312" s="35">
        <f t="shared" si="28"/>
        <v>386256.94157395558</v>
      </c>
      <c r="P312" s="35">
        <f t="shared" si="29"/>
        <v>411265.06479121523</v>
      </c>
      <c r="Q312" s="35">
        <f t="shared" si="30"/>
        <v>436562.40110326896</v>
      </c>
      <c r="R312" s="35">
        <f t="shared" si="31"/>
        <v>465711.2346499936</v>
      </c>
    </row>
    <row r="313" spans="2:18">
      <c r="B313" s="32">
        <v>626</v>
      </c>
      <c r="C313" s="142" t="s">
        <v>322</v>
      </c>
      <c r="D313" s="146">
        <v>8.82076211384663E-4</v>
      </c>
      <c r="E313" s="147">
        <v>8.8178264717910101E-4</v>
      </c>
      <c r="F313" s="147">
        <v>8.8181836006431E-4</v>
      </c>
      <c r="G313" s="147">
        <v>8.8184520892262001E-4</v>
      </c>
      <c r="H313" s="147">
        <v>8.8186490043968896E-4</v>
      </c>
      <c r="I313" s="147">
        <v>8.8188240401041796E-4</v>
      </c>
      <c r="J313" s="147">
        <v>8.8190016882847097E-4</v>
      </c>
      <c r="K313" s="32">
        <v>626</v>
      </c>
      <c r="L313" s="142" t="s">
        <v>322</v>
      </c>
      <c r="M313" s="35">
        <f t="shared" si="26"/>
        <v>126931.73027878442</v>
      </c>
      <c r="N313" s="35">
        <f t="shared" si="27"/>
        <v>136499.30940943473</v>
      </c>
      <c r="O313" s="35">
        <f t="shared" si="28"/>
        <v>146063.54933468925</v>
      </c>
      <c r="P313" s="35">
        <f t="shared" si="29"/>
        <v>155520.40265214082</v>
      </c>
      <c r="Q313" s="35">
        <f t="shared" si="30"/>
        <v>165086.62226594213</v>
      </c>
      <c r="R313" s="35">
        <f t="shared" si="31"/>
        <v>176109.29041386369</v>
      </c>
    </row>
    <row r="314" spans="2:18">
      <c r="B314" s="32">
        <v>285</v>
      </c>
      <c r="C314" s="142" t="s">
        <v>323</v>
      </c>
      <c r="D314" s="146">
        <v>1.1172965344205699E-3</v>
      </c>
      <c r="E314" s="147">
        <v>1.1169246864268601E-3</v>
      </c>
      <c r="F314" s="147">
        <v>1.1169699227481201E-3</v>
      </c>
      <c r="G314" s="147">
        <v>1.1170039313019801E-3</v>
      </c>
      <c r="H314" s="147">
        <v>1.11702887389027E-3</v>
      </c>
      <c r="I314" s="147">
        <v>1.11705104507986E-3</v>
      </c>
      <c r="J314" s="147">
        <v>1.11707354718273E-3</v>
      </c>
      <c r="K314" s="32">
        <v>285</v>
      </c>
      <c r="L314" s="142" t="s">
        <v>323</v>
      </c>
      <c r="M314" s="35">
        <f t="shared" si="26"/>
        <v>160780.19168646011</v>
      </c>
      <c r="N314" s="35">
        <f t="shared" si="27"/>
        <v>172899.12525194976</v>
      </c>
      <c r="O314" s="35">
        <f t="shared" si="28"/>
        <v>185013.82915727221</v>
      </c>
      <c r="P314" s="35">
        <f t="shared" si="29"/>
        <v>196992.51002604456</v>
      </c>
      <c r="Q314" s="35">
        <f t="shared" si="30"/>
        <v>209109.72153685949</v>
      </c>
      <c r="R314" s="35">
        <f t="shared" si="31"/>
        <v>223071.76785756068</v>
      </c>
    </row>
    <row r="315" spans="2:18">
      <c r="B315" s="32">
        <v>865</v>
      </c>
      <c r="C315" s="142" t="s">
        <v>324</v>
      </c>
      <c r="D315" s="146">
        <v>2.64808687470597E-3</v>
      </c>
      <c r="E315" s="147">
        <v>2.6472055636473598E-3</v>
      </c>
      <c r="F315" s="147">
        <v>2.64731277753813E-3</v>
      </c>
      <c r="G315" s="147">
        <v>2.6473933806746498E-3</v>
      </c>
      <c r="H315" s="147">
        <v>2.6474524967093301E-3</v>
      </c>
      <c r="I315" s="147">
        <v>2.6475050442957E-3</v>
      </c>
      <c r="J315" s="147">
        <v>2.6475583761744101E-3</v>
      </c>
      <c r="K315" s="32">
        <v>865</v>
      </c>
      <c r="L315" s="142" t="s">
        <v>324</v>
      </c>
      <c r="M315" s="35">
        <f t="shared" si="26"/>
        <v>381062.59368147387</v>
      </c>
      <c r="N315" s="35">
        <f t="shared" si="27"/>
        <v>409785.48677345976</v>
      </c>
      <c r="O315" s="35">
        <f t="shared" si="28"/>
        <v>438498.355214665</v>
      </c>
      <c r="P315" s="35">
        <f t="shared" si="29"/>
        <v>466888.8376046769</v>
      </c>
      <c r="Q315" s="35">
        <f t="shared" si="30"/>
        <v>495607.64928206615</v>
      </c>
      <c r="R315" s="35">
        <f t="shared" si="31"/>
        <v>528698.87481339602</v>
      </c>
    </row>
    <row r="316" spans="2:18">
      <c r="B316" s="32">
        <v>1949</v>
      </c>
      <c r="C316" s="142" t="s">
        <v>325</v>
      </c>
      <c r="D316" s="146">
        <v>1.9797710522189101E-3</v>
      </c>
      <c r="E316" s="147">
        <v>1.9791121636686501E-3</v>
      </c>
      <c r="F316" s="147">
        <v>1.97919231925545E-3</v>
      </c>
      <c r="G316" s="147">
        <v>1.9792525800263199E-3</v>
      </c>
      <c r="H316" s="147">
        <v>1.97929677654241E-3</v>
      </c>
      <c r="I316" s="147">
        <v>1.9793360623344899E-3</v>
      </c>
      <c r="J316" s="147">
        <v>1.9793759344816802E-3</v>
      </c>
      <c r="K316" s="32">
        <v>1949</v>
      </c>
      <c r="L316" s="142" t="s">
        <v>325</v>
      </c>
      <c r="M316" s="35">
        <f t="shared" si="26"/>
        <v>284891.2168479386</v>
      </c>
      <c r="N316" s="35">
        <f t="shared" si="27"/>
        <v>306365.1166745089</v>
      </c>
      <c r="O316" s="35">
        <f t="shared" si="28"/>
        <v>327831.52184007951</v>
      </c>
      <c r="P316" s="35">
        <f t="shared" si="29"/>
        <v>349056.90373035992</v>
      </c>
      <c r="Q316" s="35">
        <f t="shared" si="30"/>
        <v>370527.75219689158</v>
      </c>
      <c r="R316" s="35">
        <f t="shared" si="31"/>
        <v>395267.51848444983</v>
      </c>
    </row>
    <row r="317" spans="2:18">
      <c r="B317" s="32">
        <v>866</v>
      </c>
      <c r="C317" s="142" t="s">
        <v>326</v>
      </c>
      <c r="D317" s="146">
        <v>3.3322879096753998E-4</v>
      </c>
      <c r="E317" s="147">
        <v>3.3311788893432802E-4</v>
      </c>
      <c r="F317" s="147">
        <v>3.3313138046873997E-4</v>
      </c>
      <c r="G317" s="147">
        <v>3.3314152337076802E-4</v>
      </c>
      <c r="H317" s="147">
        <v>3.3314896238832801E-4</v>
      </c>
      <c r="I317" s="147">
        <v>3.3315557484838099E-4</v>
      </c>
      <c r="J317" s="147">
        <v>3.3316228600186701E-4</v>
      </c>
      <c r="K317" s="32">
        <v>866</v>
      </c>
      <c r="L317" s="142" t="s">
        <v>326</v>
      </c>
      <c r="M317" s="35">
        <f t="shared" si="26"/>
        <v>47951.986994207589</v>
      </c>
      <c r="N317" s="35">
        <f t="shared" si="27"/>
        <v>51566.405776897664</v>
      </c>
      <c r="O317" s="35">
        <f t="shared" si="28"/>
        <v>55179.563081993801</v>
      </c>
      <c r="P317" s="35">
        <f t="shared" si="29"/>
        <v>58752.152113031159</v>
      </c>
      <c r="Q317" s="35">
        <f t="shared" si="30"/>
        <v>62366.057300467182</v>
      </c>
      <c r="R317" s="35">
        <f t="shared" si="31"/>
        <v>66530.176378570774</v>
      </c>
    </row>
    <row r="318" spans="2:18">
      <c r="B318" s="32">
        <v>867</v>
      </c>
      <c r="C318" s="142" t="s">
        <v>327</v>
      </c>
      <c r="D318" s="146">
        <v>2.4306100047044102E-3</v>
      </c>
      <c r="E318" s="147">
        <v>2.42980107222686E-3</v>
      </c>
      <c r="F318" s="147">
        <v>2.4298994810661098E-3</v>
      </c>
      <c r="G318" s="147">
        <v>2.4299734645867798E-3</v>
      </c>
      <c r="H318" s="147">
        <v>2.43002772565604E-3</v>
      </c>
      <c r="I318" s="147">
        <v>2.4300759577176E-3</v>
      </c>
      <c r="J318" s="147">
        <v>2.4301249096606802E-3</v>
      </c>
      <c r="K318" s="32">
        <v>867</v>
      </c>
      <c r="L318" s="142" t="s">
        <v>327</v>
      </c>
      <c r="M318" s="35">
        <f t="shared" si="26"/>
        <v>349767.43454598432</v>
      </c>
      <c r="N318" s="35">
        <f t="shared" si="27"/>
        <v>376131.43037266633</v>
      </c>
      <c r="O318" s="35">
        <f t="shared" si="28"/>
        <v>402486.22483336675</v>
      </c>
      <c r="P318" s="35">
        <f t="shared" si="29"/>
        <v>428545.10953034495</v>
      </c>
      <c r="Q318" s="35">
        <f t="shared" si="30"/>
        <v>454905.35913281894</v>
      </c>
      <c r="R318" s="35">
        <f t="shared" si="31"/>
        <v>485278.93358486978</v>
      </c>
    </row>
    <row r="319" spans="2:18">
      <c r="B319" s="32">
        <v>627</v>
      </c>
      <c r="C319" s="142" t="s">
        <v>328</v>
      </c>
      <c r="D319" s="146">
        <v>1.9797710522189101E-3</v>
      </c>
      <c r="E319" s="147">
        <v>1.9791121636686501E-3</v>
      </c>
      <c r="F319" s="147">
        <v>1.97919231925545E-3</v>
      </c>
      <c r="G319" s="147">
        <v>1.9792525800263199E-3</v>
      </c>
      <c r="H319" s="147">
        <v>1.97929677654241E-3</v>
      </c>
      <c r="I319" s="147">
        <v>1.9793360623344899E-3</v>
      </c>
      <c r="J319" s="147">
        <v>1.9793759344816802E-3</v>
      </c>
      <c r="K319" s="32">
        <v>627</v>
      </c>
      <c r="L319" s="142" t="s">
        <v>328</v>
      </c>
      <c r="M319" s="35">
        <f t="shared" si="26"/>
        <v>284891.2168479386</v>
      </c>
      <c r="N319" s="35">
        <f t="shared" si="27"/>
        <v>306365.1166745089</v>
      </c>
      <c r="O319" s="35">
        <f t="shared" si="28"/>
        <v>327831.52184007951</v>
      </c>
      <c r="P319" s="35">
        <f t="shared" si="29"/>
        <v>349056.90373035992</v>
      </c>
      <c r="Q319" s="35">
        <f t="shared" si="30"/>
        <v>370527.75219689158</v>
      </c>
      <c r="R319" s="35">
        <f t="shared" si="31"/>
        <v>395267.51848444983</v>
      </c>
    </row>
    <row r="320" spans="2:18">
      <c r="B320" s="32">
        <v>289</v>
      </c>
      <c r="C320" s="142" t="s">
        <v>329</v>
      </c>
      <c r="D320" s="146">
        <v>2.0581778265642099E-3</v>
      </c>
      <c r="E320" s="147">
        <v>2.0574928434178999E-3</v>
      </c>
      <c r="F320" s="147">
        <v>2.0575761734833902E-3</v>
      </c>
      <c r="G320" s="147">
        <v>2.0576388208194398E-3</v>
      </c>
      <c r="H320" s="147">
        <v>2.0576847676926002E-3</v>
      </c>
      <c r="I320" s="147">
        <v>2.0577256093576401E-3</v>
      </c>
      <c r="J320" s="147">
        <v>2.0577670605997599E-3</v>
      </c>
      <c r="K320" s="32">
        <v>289</v>
      </c>
      <c r="L320" s="142" t="s">
        <v>329</v>
      </c>
      <c r="M320" s="35">
        <f t="shared" si="26"/>
        <v>296174.03731716331</v>
      </c>
      <c r="N320" s="35">
        <f t="shared" si="27"/>
        <v>318498.38862201443</v>
      </c>
      <c r="O320" s="35">
        <f t="shared" si="28"/>
        <v>340814.94844760717</v>
      </c>
      <c r="P320" s="35">
        <f t="shared" si="29"/>
        <v>362880.93952166056</v>
      </c>
      <c r="Q320" s="35">
        <f t="shared" si="30"/>
        <v>385202.11862053128</v>
      </c>
      <c r="R320" s="35">
        <f t="shared" si="31"/>
        <v>410921.67763234751</v>
      </c>
    </row>
    <row r="321" spans="2:18">
      <c r="B321" s="32">
        <v>629</v>
      </c>
      <c r="C321" s="142" t="s">
        <v>330</v>
      </c>
      <c r="D321" s="146">
        <v>6.07652501176102E-4</v>
      </c>
      <c r="E321" s="147">
        <v>6.07450268056715E-4</v>
      </c>
      <c r="F321" s="147">
        <v>6.0747487026652604E-4</v>
      </c>
      <c r="G321" s="147">
        <v>6.0749336614669398E-4</v>
      </c>
      <c r="H321" s="147">
        <v>6.0750693141400902E-4</v>
      </c>
      <c r="I321" s="147">
        <v>6.0751898942939999E-4</v>
      </c>
      <c r="J321" s="147">
        <v>6.0753122741516897E-4</v>
      </c>
      <c r="K321" s="32">
        <v>629</v>
      </c>
      <c r="L321" s="142" t="s">
        <v>330</v>
      </c>
      <c r="M321" s="35">
        <f t="shared" si="26"/>
        <v>87441.858636496079</v>
      </c>
      <c r="N321" s="35">
        <f t="shared" si="27"/>
        <v>94032.857593166365</v>
      </c>
      <c r="O321" s="35">
        <f t="shared" si="28"/>
        <v>100621.55620834153</v>
      </c>
      <c r="P321" s="35">
        <f t="shared" si="29"/>
        <v>107136.27738258606</v>
      </c>
      <c r="Q321" s="35">
        <f t="shared" si="30"/>
        <v>113726.33978320473</v>
      </c>
      <c r="R321" s="35">
        <f t="shared" si="31"/>
        <v>121319.73339621723</v>
      </c>
    </row>
    <row r="322" spans="2:18">
      <c r="B322" s="32">
        <v>852</v>
      </c>
      <c r="C322" s="142" t="s">
        <v>331</v>
      </c>
      <c r="D322" s="146">
        <v>6.07652501176102E-4</v>
      </c>
      <c r="E322" s="147">
        <v>6.07450268056715E-4</v>
      </c>
      <c r="F322" s="147">
        <v>6.0747487026652604E-4</v>
      </c>
      <c r="G322" s="147">
        <v>6.0749336614669398E-4</v>
      </c>
      <c r="H322" s="147">
        <v>6.0750693141400902E-4</v>
      </c>
      <c r="I322" s="147">
        <v>6.0751898942939999E-4</v>
      </c>
      <c r="J322" s="147">
        <v>6.0753122741516897E-4</v>
      </c>
      <c r="K322" s="32">
        <v>852</v>
      </c>
      <c r="L322" s="142" t="s">
        <v>331</v>
      </c>
      <c r="M322" s="35">
        <f t="shared" si="26"/>
        <v>87441.858636496079</v>
      </c>
      <c r="N322" s="35">
        <f t="shared" si="27"/>
        <v>94032.857593166365</v>
      </c>
      <c r="O322" s="35">
        <f t="shared" si="28"/>
        <v>100621.55620834153</v>
      </c>
      <c r="P322" s="35">
        <f t="shared" si="29"/>
        <v>107136.27738258606</v>
      </c>
      <c r="Q322" s="35">
        <f t="shared" si="30"/>
        <v>113726.33978320473</v>
      </c>
      <c r="R322" s="35">
        <f t="shared" si="31"/>
        <v>121319.73339621723</v>
      </c>
    </row>
    <row r="323" spans="2:18">
      <c r="B323" s="32">
        <v>988</v>
      </c>
      <c r="C323" s="142" t="s">
        <v>332</v>
      </c>
      <c r="D323" s="146">
        <v>3.4106946840207E-3</v>
      </c>
      <c r="E323" s="147">
        <v>3.40955956909253E-3</v>
      </c>
      <c r="F323" s="147">
        <v>3.40969765891534E-3</v>
      </c>
      <c r="G323" s="147">
        <v>3.4098014745007998E-3</v>
      </c>
      <c r="H323" s="147">
        <v>3.4098776150334699E-3</v>
      </c>
      <c r="I323" s="147">
        <v>3.4099452955069498E-3</v>
      </c>
      <c r="J323" s="147">
        <v>3.4100139861367599E-3</v>
      </c>
      <c r="K323" s="32">
        <v>988</v>
      </c>
      <c r="L323" s="142" t="s">
        <v>332</v>
      </c>
      <c r="M323" s="35">
        <f t="shared" si="26"/>
        <v>490802.69041130069</v>
      </c>
      <c r="N323" s="35">
        <f t="shared" si="27"/>
        <v>527797.3297164822</v>
      </c>
      <c r="O323" s="35">
        <f t="shared" si="28"/>
        <v>564779.05742746557</v>
      </c>
      <c r="P323" s="35">
        <f t="shared" si="29"/>
        <v>601345.55692161212</v>
      </c>
      <c r="Q323" s="35">
        <f t="shared" si="30"/>
        <v>638334.93942830956</v>
      </c>
      <c r="R323" s="35">
        <f t="shared" si="31"/>
        <v>680955.92293360736</v>
      </c>
    </row>
    <row r="324" spans="2:18">
      <c r="B324" s="32">
        <v>1960</v>
      </c>
      <c r="C324" s="142" t="s">
        <v>333</v>
      </c>
      <c r="D324" s="146">
        <v>2.13658460090952E-3</v>
      </c>
      <c r="E324" s="147">
        <v>2.1358735231671601E-3</v>
      </c>
      <c r="F324" s="147">
        <v>2.1359600277113299E-3</v>
      </c>
      <c r="G324" s="147">
        <v>2.1360250616125698E-3</v>
      </c>
      <c r="H324" s="147">
        <v>2.1360727588428099E-3</v>
      </c>
      <c r="I324" s="147">
        <v>2.1361151563807899E-3</v>
      </c>
      <c r="J324" s="147">
        <v>2.1361581867178499E-3</v>
      </c>
      <c r="K324" s="32">
        <v>1960</v>
      </c>
      <c r="L324" s="142" t="s">
        <v>333</v>
      </c>
      <c r="M324" s="35">
        <f t="shared" si="26"/>
        <v>307456.85778638959</v>
      </c>
      <c r="N324" s="35">
        <f t="shared" si="27"/>
        <v>330631.66056951991</v>
      </c>
      <c r="O324" s="35">
        <f t="shared" si="28"/>
        <v>353798.37505513645</v>
      </c>
      <c r="P324" s="35">
        <f t="shared" si="29"/>
        <v>376704.97531296464</v>
      </c>
      <c r="Q324" s="35">
        <f t="shared" si="30"/>
        <v>399876.48504417087</v>
      </c>
      <c r="R324" s="35">
        <f t="shared" si="31"/>
        <v>426575.83678024728</v>
      </c>
    </row>
    <row r="325" spans="2:18">
      <c r="B325" s="32">
        <v>668</v>
      </c>
      <c r="C325" s="142" t="s">
        <v>334</v>
      </c>
      <c r="D325" s="146">
        <v>5.6844911400344997E-4</v>
      </c>
      <c r="E325" s="147">
        <v>5.6825992818208804E-4</v>
      </c>
      <c r="F325" s="147">
        <v>5.6828294315255598E-4</v>
      </c>
      <c r="G325" s="147">
        <v>5.6830024575013302E-4</v>
      </c>
      <c r="H325" s="147">
        <v>5.6831293583891099E-4</v>
      </c>
      <c r="I325" s="147">
        <v>5.6832421591782598E-4</v>
      </c>
      <c r="J325" s="147">
        <v>5.6833566435612599E-4</v>
      </c>
      <c r="K325" s="32">
        <v>668</v>
      </c>
      <c r="L325" s="142" t="s">
        <v>334</v>
      </c>
      <c r="M325" s="35">
        <f t="shared" si="26"/>
        <v>81800.448401883405</v>
      </c>
      <c r="N325" s="35">
        <f t="shared" si="27"/>
        <v>87966.221619413598</v>
      </c>
      <c r="O325" s="35">
        <f t="shared" si="28"/>
        <v>94129.842904577556</v>
      </c>
      <c r="P325" s="35">
        <f t="shared" si="29"/>
        <v>100224.25948693525</v>
      </c>
      <c r="Q325" s="35">
        <f t="shared" si="30"/>
        <v>106389.15657138513</v>
      </c>
      <c r="R325" s="35">
        <f t="shared" si="31"/>
        <v>113492.65382226776</v>
      </c>
    </row>
    <row r="326" spans="2:18">
      <c r="B326" s="32">
        <v>1969</v>
      </c>
      <c r="C326" s="142" t="s">
        <v>335</v>
      </c>
      <c r="D326" s="146">
        <v>2.7050337149129699E-3</v>
      </c>
      <c r="E326" s="147">
        <v>2.7041334513492501E-3</v>
      </c>
      <c r="F326" s="147">
        <v>2.7042429708638901E-3</v>
      </c>
      <c r="G326" s="147">
        <v>2.7043253073627E-3</v>
      </c>
      <c r="H326" s="147">
        <v>2.7043856946817198E-3</v>
      </c>
      <c r="I326" s="147">
        <v>2.7044393722986202E-3</v>
      </c>
      <c r="J326" s="147">
        <v>2.70449385107398E-3</v>
      </c>
      <c r="K326" s="32">
        <v>1969</v>
      </c>
      <c r="L326" s="142" t="s">
        <v>335</v>
      </c>
      <c r="M326" s="35">
        <f t="shared" si="26"/>
        <v>389257.30618827324</v>
      </c>
      <c r="N326" s="35">
        <f t="shared" si="27"/>
        <v>418597.88218893413</v>
      </c>
      <c r="O326" s="35">
        <f t="shared" si="28"/>
        <v>447928.21795971354</v>
      </c>
      <c r="P326" s="35">
        <f t="shared" si="29"/>
        <v>476929.23479989968</v>
      </c>
      <c r="Q326" s="35">
        <f t="shared" si="30"/>
        <v>506265.64161555679</v>
      </c>
      <c r="R326" s="35">
        <f t="shared" si="31"/>
        <v>540068.49060251575</v>
      </c>
    </row>
    <row r="327" spans="2:18">
      <c r="B327" s="32">
        <v>1701</v>
      </c>
      <c r="C327" s="142" t="s">
        <v>336</v>
      </c>
      <c r="D327" s="146">
        <v>8.8207621138466398E-4</v>
      </c>
      <c r="E327" s="147">
        <v>8.8178264717910198E-4</v>
      </c>
      <c r="F327" s="147">
        <v>8.8181836006431195E-4</v>
      </c>
      <c r="G327" s="147">
        <v>8.8184520892262098E-4</v>
      </c>
      <c r="H327" s="147">
        <v>8.8186490043969004E-4</v>
      </c>
      <c r="I327" s="147">
        <v>8.8188240401041904E-4</v>
      </c>
      <c r="J327" s="147">
        <v>8.8190016882847097E-4</v>
      </c>
      <c r="K327" s="32">
        <v>1701</v>
      </c>
      <c r="L327" s="142" t="s">
        <v>336</v>
      </c>
      <c r="M327" s="35">
        <f t="shared" si="26"/>
        <v>126931.73027878457</v>
      </c>
      <c r="N327" s="35">
        <f t="shared" si="27"/>
        <v>136499.30940943505</v>
      </c>
      <c r="O327" s="35">
        <f t="shared" si="28"/>
        <v>146063.54933468942</v>
      </c>
      <c r="P327" s="35">
        <f t="shared" si="29"/>
        <v>155520.402652141</v>
      </c>
      <c r="Q327" s="35">
        <f t="shared" si="30"/>
        <v>165086.62226594234</v>
      </c>
      <c r="R327" s="35">
        <f t="shared" si="31"/>
        <v>176109.29041386369</v>
      </c>
    </row>
    <row r="328" spans="2:18">
      <c r="B328" s="32">
        <v>293</v>
      </c>
      <c r="C328" s="142" t="s">
        <v>337</v>
      </c>
      <c r="D328" s="146">
        <v>1.39172024462914E-3</v>
      </c>
      <c r="E328" s="147">
        <v>1.39125706554925E-3</v>
      </c>
      <c r="F328" s="147">
        <v>1.3913134125459201E-3</v>
      </c>
      <c r="G328" s="147">
        <v>1.39135577407792E-3</v>
      </c>
      <c r="H328" s="147">
        <v>1.39138684291596E-3</v>
      </c>
      <c r="I328" s="147">
        <v>1.39141445966089E-3</v>
      </c>
      <c r="J328" s="147">
        <v>1.39144248859604E-3</v>
      </c>
      <c r="K328" s="32">
        <v>293</v>
      </c>
      <c r="L328" s="142" t="s">
        <v>337</v>
      </c>
      <c r="M328" s="35">
        <f t="shared" si="26"/>
        <v>200270.06332874901</v>
      </c>
      <c r="N328" s="35">
        <f t="shared" si="27"/>
        <v>215365.57706822062</v>
      </c>
      <c r="O328" s="35">
        <f t="shared" si="28"/>
        <v>230455.82228362223</v>
      </c>
      <c r="P328" s="35">
        <f t="shared" si="29"/>
        <v>245376.63529560107</v>
      </c>
      <c r="Q328" s="35">
        <f t="shared" si="30"/>
        <v>260470.00401959912</v>
      </c>
      <c r="R328" s="35">
        <f t="shared" si="31"/>
        <v>277861.32487520878</v>
      </c>
    </row>
    <row r="329" spans="2:18">
      <c r="B329" s="32">
        <v>1950</v>
      </c>
      <c r="C329" s="142" t="s">
        <v>338</v>
      </c>
      <c r="D329" s="146">
        <v>1.7641524227693299E-3</v>
      </c>
      <c r="E329" s="147">
        <v>1.76356529435821E-3</v>
      </c>
      <c r="F329" s="147">
        <v>1.76363672012862E-3</v>
      </c>
      <c r="G329" s="147">
        <v>1.76369041784524E-3</v>
      </c>
      <c r="H329" s="147">
        <v>1.7637298008793801E-3</v>
      </c>
      <c r="I329" s="147">
        <v>1.76376480802084E-3</v>
      </c>
      <c r="J329" s="147">
        <v>1.76380033765694E-3</v>
      </c>
      <c r="K329" s="32">
        <v>1950</v>
      </c>
      <c r="L329" s="142" t="s">
        <v>338</v>
      </c>
      <c r="M329" s="35">
        <f t="shared" si="26"/>
        <v>253863.46055757001</v>
      </c>
      <c r="N329" s="35">
        <f t="shared" si="27"/>
        <v>272998.61881886947</v>
      </c>
      <c r="O329" s="35">
        <f t="shared" si="28"/>
        <v>292127.09866937849</v>
      </c>
      <c r="P329" s="35">
        <f t="shared" si="29"/>
        <v>311040.805304282</v>
      </c>
      <c r="Q329" s="35">
        <f t="shared" si="30"/>
        <v>330173.24453188502</v>
      </c>
      <c r="R329" s="35">
        <f t="shared" si="31"/>
        <v>352218.58082772704</v>
      </c>
    </row>
    <row r="330" spans="2:18">
      <c r="B330" s="32">
        <v>1783</v>
      </c>
      <c r="C330" s="142" t="s">
        <v>339</v>
      </c>
      <c r="D330" s="146">
        <v>3.5675082327113099E-3</v>
      </c>
      <c r="E330" s="147">
        <v>3.56632092859104E-3</v>
      </c>
      <c r="F330" s="147">
        <v>3.5664653673712198E-3</v>
      </c>
      <c r="G330" s="147">
        <v>3.5665739560870502E-3</v>
      </c>
      <c r="H330" s="147">
        <v>3.5666535973338598E-3</v>
      </c>
      <c r="I330" s="147">
        <v>3.5667243895532502E-3</v>
      </c>
      <c r="J330" s="147">
        <v>3.56679623837293E-3</v>
      </c>
      <c r="K330" s="32">
        <v>1783</v>
      </c>
      <c r="L330" s="142" t="s">
        <v>339</v>
      </c>
      <c r="M330" s="35">
        <f t="shared" si="26"/>
        <v>513368.33134975168</v>
      </c>
      <c r="N330" s="35">
        <f t="shared" si="27"/>
        <v>552063.87361149327</v>
      </c>
      <c r="O330" s="35">
        <f t="shared" si="28"/>
        <v>590745.9106425225</v>
      </c>
      <c r="P330" s="35">
        <f t="shared" si="29"/>
        <v>628993.62850421516</v>
      </c>
      <c r="Q330" s="35">
        <f t="shared" si="30"/>
        <v>667683.67227558896</v>
      </c>
      <c r="R330" s="35">
        <f t="shared" si="31"/>
        <v>712264.24122940493</v>
      </c>
    </row>
    <row r="331" spans="2:18">
      <c r="B331" s="32">
        <v>98</v>
      </c>
      <c r="C331" s="142" t="s">
        <v>340</v>
      </c>
      <c r="D331" s="146">
        <v>1.15649992159323E-3</v>
      </c>
      <c r="E331" s="147">
        <v>1.1561150263014899E-3</v>
      </c>
      <c r="F331" s="147">
        <v>1.1561618498620999E-3</v>
      </c>
      <c r="G331" s="147">
        <v>1.15619705169855E-3</v>
      </c>
      <c r="H331" s="147">
        <v>1.1562228694653801E-3</v>
      </c>
      <c r="I331" s="147">
        <v>1.15624581859144E-3</v>
      </c>
      <c r="J331" s="147">
        <v>1.15626911024178E-3</v>
      </c>
      <c r="K331" s="32">
        <v>98</v>
      </c>
      <c r="L331" s="142" t="s">
        <v>340</v>
      </c>
      <c r="M331" s="35">
        <f t="shared" si="26"/>
        <v>166421.60192107322</v>
      </c>
      <c r="N331" s="35">
        <f t="shared" si="27"/>
        <v>178965.76122570405</v>
      </c>
      <c r="O331" s="35">
        <f t="shared" si="28"/>
        <v>191505.54246103766</v>
      </c>
      <c r="P331" s="35">
        <f t="shared" si="29"/>
        <v>203904.52792169747</v>
      </c>
      <c r="Q331" s="35">
        <f t="shared" si="30"/>
        <v>216446.90474868024</v>
      </c>
      <c r="R331" s="35">
        <f t="shared" si="31"/>
        <v>230898.84743151156</v>
      </c>
    </row>
    <row r="332" spans="2:18">
      <c r="B332" s="32">
        <v>189</v>
      </c>
      <c r="C332" s="142" t="s">
        <v>341</v>
      </c>
      <c r="D332" s="146">
        <v>5.0964403324447202E-4</v>
      </c>
      <c r="E332" s="147">
        <v>5.0947441837014701E-4</v>
      </c>
      <c r="F332" s="147">
        <v>5.0949505248160196E-4</v>
      </c>
      <c r="G332" s="147">
        <v>5.0951056515529205E-4</v>
      </c>
      <c r="H332" s="147">
        <v>5.0952194247626498E-4</v>
      </c>
      <c r="I332" s="147">
        <v>5.0953205565046399E-4</v>
      </c>
      <c r="J332" s="147">
        <v>5.0954231976756104E-4</v>
      </c>
      <c r="K332" s="32">
        <v>189</v>
      </c>
      <c r="L332" s="142" t="s">
        <v>341</v>
      </c>
      <c r="M332" s="35">
        <f t="shared" si="26"/>
        <v>73338.333049964305</v>
      </c>
      <c r="N332" s="35">
        <f t="shared" si="27"/>
        <v>78866.267658784607</v>
      </c>
      <c r="O332" s="35">
        <f t="shared" si="28"/>
        <v>84392.272948931655</v>
      </c>
      <c r="P332" s="35">
        <f t="shared" si="29"/>
        <v>89856.232643459181</v>
      </c>
      <c r="Q332" s="35">
        <f t="shared" si="30"/>
        <v>95383.3817536555</v>
      </c>
      <c r="R332" s="35">
        <f t="shared" si="31"/>
        <v>101752.03446134349</v>
      </c>
    </row>
    <row r="333" spans="2:18">
      <c r="B333" s="32">
        <v>296</v>
      </c>
      <c r="C333" s="142" t="s">
        <v>342</v>
      </c>
      <c r="D333" s="146">
        <v>2.2737964560137999E-3</v>
      </c>
      <c r="E333" s="147">
        <v>2.27303971272835E-3</v>
      </c>
      <c r="F333" s="147">
        <v>2.27313177261022E-3</v>
      </c>
      <c r="G333" s="147">
        <v>2.2732009830005299E-3</v>
      </c>
      <c r="H333" s="147">
        <v>2.27325174335565E-3</v>
      </c>
      <c r="I333" s="147">
        <v>2.2732968636713E-3</v>
      </c>
      <c r="J333" s="147">
        <v>2.2733426574245001E-3</v>
      </c>
      <c r="K333" s="32">
        <v>296</v>
      </c>
      <c r="L333" s="142" t="s">
        <v>342</v>
      </c>
      <c r="M333" s="35">
        <f t="shared" ref="M333:M354" si="32">E333/E$12*M$12</f>
        <v>327201.79360753333</v>
      </c>
      <c r="N333" s="35">
        <f t="shared" ref="N333:N354" si="33">F333/F$12*N$12</f>
        <v>351864.88647765381</v>
      </c>
      <c r="O333" s="35">
        <f t="shared" ref="O333:O354" si="34">G333/G$12*O$12</f>
        <v>376519.37161830981</v>
      </c>
      <c r="P333" s="35">
        <f t="shared" ref="P333:P354" si="35">H333/H$12*P$12</f>
        <v>400897.03794774209</v>
      </c>
      <c r="Q333" s="35">
        <f t="shared" ref="Q333:Q354" si="36">I333/I$12*Q$12</f>
        <v>425556.62628553977</v>
      </c>
      <c r="R333" s="35">
        <f t="shared" ref="R333:R354" si="37">J333/J$12*R$12</f>
        <v>453970.61528907024</v>
      </c>
    </row>
    <row r="334" spans="2:18">
      <c r="B334" s="32">
        <v>1696</v>
      </c>
      <c r="C334" s="142" t="s">
        <v>343</v>
      </c>
      <c r="D334" s="146">
        <v>4.9004233965814601E-4</v>
      </c>
      <c r="E334" s="147">
        <v>4.8987924843283401E-4</v>
      </c>
      <c r="F334" s="147">
        <v>4.8989908892461704E-4</v>
      </c>
      <c r="G334" s="147">
        <v>4.8991400495701097E-4</v>
      </c>
      <c r="H334" s="147">
        <v>4.8992494468871601E-4</v>
      </c>
      <c r="I334" s="147">
        <v>4.8993466889467698E-4</v>
      </c>
      <c r="J334" s="147">
        <v>4.8994453823803896E-4</v>
      </c>
      <c r="K334" s="32">
        <v>1696</v>
      </c>
      <c r="L334" s="142" t="s">
        <v>343</v>
      </c>
      <c r="M334" s="35">
        <f t="shared" si="32"/>
        <v>70517.627932658041</v>
      </c>
      <c r="N334" s="35">
        <f t="shared" si="33"/>
        <v>75832.949671908238</v>
      </c>
      <c r="O334" s="35">
        <f t="shared" si="34"/>
        <v>81146.416297049567</v>
      </c>
      <c r="P334" s="35">
        <f t="shared" si="35"/>
        <v>86400.223695633773</v>
      </c>
      <c r="Q334" s="35">
        <f t="shared" si="36"/>
        <v>91714.790147745676</v>
      </c>
      <c r="R334" s="35">
        <f t="shared" si="37"/>
        <v>97838.494674368631</v>
      </c>
    </row>
    <row r="335" spans="2:18">
      <c r="B335" s="32">
        <v>352</v>
      </c>
      <c r="C335" s="142" t="s">
        <v>344</v>
      </c>
      <c r="D335" s="146">
        <v>7.84067743453034E-4</v>
      </c>
      <c r="E335" s="147">
        <v>7.8380679749253496E-4</v>
      </c>
      <c r="F335" s="147">
        <v>7.83838542279387E-4</v>
      </c>
      <c r="G335" s="147">
        <v>7.8386240793121796E-4</v>
      </c>
      <c r="H335" s="147">
        <v>7.8387991150194599E-4</v>
      </c>
      <c r="I335" s="147">
        <v>7.8389547023148304E-4</v>
      </c>
      <c r="J335" s="147">
        <v>7.8391126118086305E-4</v>
      </c>
      <c r="K335" s="32">
        <v>352</v>
      </c>
      <c r="L335" s="142" t="s">
        <v>344</v>
      </c>
      <c r="M335" s="35">
        <f t="shared" si="32"/>
        <v>112828.20469225293</v>
      </c>
      <c r="N335" s="35">
        <f t="shared" si="33"/>
        <v>121332.71947505315</v>
      </c>
      <c r="O335" s="35">
        <f t="shared" si="34"/>
        <v>129834.26607527937</v>
      </c>
      <c r="P335" s="35">
        <f t="shared" si="35"/>
        <v>138240.3579130141</v>
      </c>
      <c r="Q335" s="35">
        <f t="shared" si="36"/>
        <v>146743.66423639306</v>
      </c>
      <c r="R335" s="35">
        <f t="shared" si="37"/>
        <v>156541.59147898995</v>
      </c>
    </row>
    <row r="336" spans="2:18">
      <c r="B336" s="32">
        <v>294</v>
      </c>
      <c r="C336" s="142" t="s">
        <v>345</v>
      </c>
      <c r="D336" s="146">
        <v>1.3133134702838301E-3</v>
      </c>
      <c r="E336" s="147">
        <v>1.31287638579999E-3</v>
      </c>
      <c r="F336" s="147">
        <v>1.31292955831797E-3</v>
      </c>
      <c r="G336" s="147">
        <v>1.31296953328479E-3</v>
      </c>
      <c r="H336" s="147">
        <v>1.31299885176576E-3</v>
      </c>
      <c r="I336" s="147">
        <v>1.31302491263773E-3</v>
      </c>
      <c r="J336" s="147">
        <v>1.31305136247794E-3</v>
      </c>
      <c r="K336" s="32">
        <v>294</v>
      </c>
      <c r="L336" s="142" t="s">
        <v>345</v>
      </c>
      <c r="M336" s="35">
        <f t="shared" si="32"/>
        <v>188987.24285952278</v>
      </c>
      <c r="N336" s="35">
        <f t="shared" si="33"/>
        <v>203232.30512071351</v>
      </c>
      <c r="O336" s="35">
        <f t="shared" si="34"/>
        <v>217472.39567609294</v>
      </c>
      <c r="P336" s="35">
        <f t="shared" si="35"/>
        <v>231552.59950429871</v>
      </c>
      <c r="Q336" s="35">
        <f t="shared" si="36"/>
        <v>245795.63759595761</v>
      </c>
      <c r="R336" s="35">
        <f t="shared" si="37"/>
        <v>262207.16572730703</v>
      </c>
    </row>
    <row r="337" spans="2:18">
      <c r="B337" s="32">
        <v>873</v>
      </c>
      <c r="C337" s="142" t="s">
        <v>346</v>
      </c>
      <c r="D337" s="146">
        <v>1.07809314724792E-3</v>
      </c>
      <c r="E337" s="147">
        <v>1.07773434655223E-3</v>
      </c>
      <c r="F337" s="147">
        <v>1.07777799563416E-3</v>
      </c>
      <c r="G337" s="147">
        <v>1.0778108109054201E-3</v>
      </c>
      <c r="H337" s="147">
        <v>1.0778348783151699E-3</v>
      </c>
      <c r="I337" s="147">
        <v>1.0778562715682901E-3</v>
      </c>
      <c r="J337" s="147">
        <v>1.07787798412368E-3</v>
      </c>
      <c r="K337" s="32">
        <v>873</v>
      </c>
      <c r="L337" s="142" t="s">
        <v>346</v>
      </c>
      <c r="M337" s="35">
        <f t="shared" si="32"/>
        <v>155138.78145184697</v>
      </c>
      <c r="N337" s="35">
        <f t="shared" si="33"/>
        <v>166832.48927819854</v>
      </c>
      <c r="O337" s="35">
        <f t="shared" si="34"/>
        <v>178522.11585350838</v>
      </c>
      <c r="P337" s="35">
        <f t="shared" si="35"/>
        <v>190080.49213039337</v>
      </c>
      <c r="Q337" s="35">
        <f t="shared" si="36"/>
        <v>201772.53832504063</v>
      </c>
      <c r="R337" s="35">
        <f t="shared" si="37"/>
        <v>215244.68828360987</v>
      </c>
    </row>
    <row r="338" spans="2:18">
      <c r="B338" s="32">
        <v>632</v>
      </c>
      <c r="C338" s="142" t="s">
        <v>347</v>
      </c>
      <c r="D338" s="146">
        <v>1.78375411635565E-3</v>
      </c>
      <c r="E338" s="147">
        <v>1.78316046429551E-3</v>
      </c>
      <c r="F338" s="147">
        <v>1.7832326836855999E-3</v>
      </c>
      <c r="G338" s="147">
        <v>1.7832869780435199E-3</v>
      </c>
      <c r="H338" s="147">
        <v>1.7833267986669299E-3</v>
      </c>
      <c r="I338" s="147">
        <v>1.7833621947766201E-3</v>
      </c>
      <c r="J338" s="147">
        <v>1.78339811918646E-3</v>
      </c>
      <c r="K338" s="32">
        <v>632</v>
      </c>
      <c r="L338" s="142" t="s">
        <v>347</v>
      </c>
      <c r="M338" s="35">
        <f t="shared" si="32"/>
        <v>256684.16567487441</v>
      </c>
      <c r="N338" s="35">
        <f t="shared" si="33"/>
        <v>276031.93680574506</v>
      </c>
      <c r="O338" s="35">
        <f t="shared" si="34"/>
        <v>295372.95532126044</v>
      </c>
      <c r="P338" s="35">
        <f t="shared" si="35"/>
        <v>314496.81425210758</v>
      </c>
      <c r="Q338" s="35">
        <f t="shared" si="36"/>
        <v>333841.83613779355</v>
      </c>
      <c r="R338" s="35">
        <f t="shared" si="37"/>
        <v>356132.12061470147</v>
      </c>
    </row>
    <row r="339" spans="2:18">
      <c r="B339" s="32">
        <v>880</v>
      </c>
      <c r="C339" s="142" t="s">
        <v>348</v>
      </c>
      <c r="D339" s="146">
        <v>7.0566096910773101E-4</v>
      </c>
      <c r="E339" s="147">
        <v>7.0542611774328202E-4</v>
      </c>
      <c r="F339" s="147">
        <v>7.0545468805144904E-4</v>
      </c>
      <c r="G339" s="147">
        <v>7.0547616713809603E-4</v>
      </c>
      <c r="H339" s="147">
        <v>7.0549192035175199E-4</v>
      </c>
      <c r="I339" s="147">
        <v>7.0550592320833502E-4</v>
      </c>
      <c r="J339" s="147">
        <v>7.05520135062777E-4</v>
      </c>
      <c r="K339" s="32">
        <v>880</v>
      </c>
      <c r="L339" s="142" t="s">
        <v>348</v>
      </c>
      <c r="M339" s="35">
        <f t="shared" si="32"/>
        <v>101545.38422302772</v>
      </c>
      <c r="N339" s="35">
        <f t="shared" si="33"/>
        <v>109199.44752754795</v>
      </c>
      <c r="O339" s="35">
        <f t="shared" si="34"/>
        <v>116850.83946775142</v>
      </c>
      <c r="P339" s="35">
        <f t="shared" si="35"/>
        <v>124416.32212171279</v>
      </c>
      <c r="Q339" s="35">
        <f t="shared" si="36"/>
        <v>132069.29781275382</v>
      </c>
      <c r="R339" s="35">
        <f t="shared" si="37"/>
        <v>140887.432331091</v>
      </c>
    </row>
    <row r="340" spans="2:18">
      <c r="B340" s="32">
        <v>351</v>
      </c>
      <c r="C340" s="142" t="s">
        <v>349</v>
      </c>
      <c r="D340" s="146">
        <v>1.76415242276933E-4</v>
      </c>
      <c r="E340" s="147">
        <v>1.7635652943582099E-4</v>
      </c>
      <c r="F340" s="147">
        <v>1.7636367201286199E-4</v>
      </c>
      <c r="G340" s="147">
        <v>1.7636904178452401E-4</v>
      </c>
      <c r="H340" s="147">
        <v>1.76372980087938E-4</v>
      </c>
      <c r="I340" s="147">
        <v>1.76376480802084E-4</v>
      </c>
      <c r="J340" s="147">
        <v>1.7638003376569501E-4</v>
      </c>
      <c r="K340" s="32">
        <v>351</v>
      </c>
      <c r="L340" s="142" t="s">
        <v>349</v>
      </c>
      <c r="M340" s="35">
        <f t="shared" si="32"/>
        <v>25386.346055757</v>
      </c>
      <c r="N340" s="35">
        <f t="shared" si="33"/>
        <v>27299.861881886947</v>
      </c>
      <c r="O340" s="35">
        <f t="shared" si="34"/>
        <v>29212.709866937854</v>
      </c>
      <c r="P340" s="35">
        <f t="shared" si="35"/>
        <v>31104.080530428197</v>
      </c>
      <c r="Q340" s="35">
        <f t="shared" si="36"/>
        <v>33017.324453188499</v>
      </c>
      <c r="R340" s="35">
        <f t="shared" si="37"/>
        <v>35221.858082772902</v>
      </c>
    </row>
    <row r="341" spans="2:18">
      <c r="B341" s="32">
        <v>479</v>
      </c>
      <c r="C341" s="142" t="s">
        <v>350</v>
      </c>
      <c r="D341" s="146">
        <v>1.04281009879254E-2</v>
      </c>
      <c r="E341" s="147">
        <v>1.0424630406650801E-2</v>
      </c>
      <c r="F341" s="147">
        <v>1.04250526123159E-2</v>
      </c>
      <c r="G341" s="147">
        <v>1.0425370025485201E-2</v>
      </c>
      <c r="H341" s="147">
        <v>1.04256028229759E-2</v>
      </c>
      <c r="I341" s="147">
        <v>1.0425809754078801E-2</v>
      </c>
      <c r="J341" s="147">
        <v>1.0426019773705501E-2</v>
      </c>
      <c r="K341" s="32">
        <v>479</v>
      </c>
      <c r="L341" s="142" t="s">
        <v>350</v>
      </c>
      <c r="M341" s="35">
        <f t="shared" si="32"/>
        <v>1500615.1224069763</v>
      </c>
      <c r="N341" s="35">
        <f t="shared" si="33"/>
        <v>1613725.169018215</v>
      </c>
      <c r="O341" s="35">
        <f t="shared" si="34"/>
        <v>1726795.738801216</v>
      </c>
      <c r="P341" s="35">
        <f t="shared" si="35"/>
        <v>1838596.7602430906</v>
      </c>
      <c r="Q341" s="35">
        <f t="shared" si="36"/>
        <v>1951690.7343440419</v>
      </c>
      <c r="R341" s="35">
        <f t="shared" si="37"/>
        <v>2082003.1666705708</v>
      </c>
    </row>
    <row r="342" spans="2:18">
      <c r="B342" s="32">
        <v>297</v>
      </c>
      <c r="C342" s="142" t="s">
        <v>351</v>
      </c>
      <c r="D342" s="146">
        <v>1.4113219382154601E-3</v>
      </c>
      <c r="E342" s="147">
        <v>1.4108522354865599E-3</v>
      </c>
      <c r="F342" s="147">
        <v>1.4109093761029E-3</v>
      </c>
      <c r="G342" s="147">
        <v>1.4109523342761901E-3</v>
      </c>
      <c r="H342" s="147">
        <v>1.4109838407035001E-3</v>
      </c>
      <c r="I342" s="147">
        <v>1.41101184641667E-3</v>
      </c>
      <c r="J342" s="147">
        <v>1.4110402701255501E-3</v>
      </c>
      <c r="K342" s="32">
        <v>297</v>
      </c>
      <c r="L342" s="142" t="s">
        <v>351</v>
      </c>
      <c r="M342" s="35">
        <f t="shared" si="32"/>
        <v>203090.76844605483</v>
      </c>
      <c r="N342" s="35">
        <f t="shared" si="33"/>
        <v>218398.89505509622</v>
      </c>
      <c r="O342" s="35">
        <f t="shared" si="34"/>
        <v>233701.67893550251</v>
      </c>
      <c r="P342" s="35">
        <f t="shared" si="35"/>
        <v>248832.6442434249</v>
      </c>
      <c r="Q342" s="35">
        <f t="shared" si="36"/>
        <v>264138.59562550765</v>
      </c>
      <c r="R342" s="35">
        <f t="shared" si="37"/>
        <v>281774.86466218124</v>
      </c>
    </row>
    <row r="343" spans="2:18">
      <c r="B343" s="32">
        <v>473</v>
      </c>
      <c r="C343" s="142" t="s">
        <v>352</v>
      </c>
      <c r="D343" s="146">
        <v>5.4884742041712395E-4</v>
      </c>
      <c r="E343" s="147">
        <v>5.4866475824477397E-4</v>
      </c>
      <c r="F343" s="147">
        <v>5.4868697959557105E-4</v>
      </c>
      <c r="G343" s="147">
        <v>5.4870368555185302E-4</v>
      </c>
      <c r="H343" s="147">
        <v>5.4871593805136301E-4</v>
      </c>
      <c r="I343" s="147">
        <v>5.48726829162038E-4</v>
      </c>
      <c r="J343" s="147">
        <v>5.4873788282660402E-4</v>
      </c>
      <c r="K343" s="32">
        <v>473</v>
      </c>
      <c r="L343" s="142" t="s">
        <v>352</v>
      </c>
      <c r="M343" s="35">
        <f t="shared" si="32"/>
        <v>78979.74328457698</v>
      </c>
      <c r="N343" s="35">
        <f t="shared" si="33"/>
        <v>84932.903632537229</v>
      </c>
      <c r="O343" s="35">
        <f t="shared" si="34"/>
        <v>90883.986252695642</v>
      </c>
      <c r="P343" s="35">
        <f t="shared" si="35"/>
        <v>96768.250539110013</v>
      </c>
      <c r="Q343" s="35">
        <f t="shared" si="36"/>
        <v>102720.56496547513</v>
      </c>
      <c r="R343" s="35">
        <f t="shared" si="37"/>
        <v>109579.11403529295</v>
      </c>
    </row>
    <row r="344" spans="2:18">
      <c r="B344" s="32">
        <v>50</v>
      </c>
      <c r="C344" s="142" t="s">
        <v>353</v>
      </c>
      <c r="D344" s="146">
        <v>6.2725419476242705E-4</v>
      </c>
      <c r="E344" s="147">
        <v>6.2704543799402799E-4</v>
      </c>
      <c r="F344" s="147">
        <v>6.2707083382350999E-4</v>
      </c>
      <c r="G344" s="147">
        <v>6.2708992634497398E-4</v>
      </c>
      <c r="H344" s="147">
        <v>6.2710392920155701E-4</v>
      </c>
      <c r="I344" s="147">
        <v>6.2711637618518602E-4</v>
      </c>
      <c r="J344" s="147">
        <v>6.2712900894468997E-4</v>
      </c>
      <c r="K344" s="32">
        <v>50</v>
      </c>
      <c r="L344" s="142" t="s">
        <v>353</v>
      </c>
      <c r="M344" s="35">
        <f t="shared" si="32"/>
        <v>90262.563753802358</v>
      </c>
      <c r="N344" s="35">
        <f t="shared" si="33"/>
        <v>97066.175580042589</v>
      </c>
      <c r="O344" s="35">
        <f t="shared" si="34"/>
        <v>103867.41286022344</v>
      </c>
      <c r="P344" s="35">
        <f t="shared" si="35"/>
        <v>110592.28633041131</v>
      </c>
      <c r="Q344" s="35">
        <f t="shared" si="36"/>
        <v>117394.93138911437</v>
      </c>
      <c r="R344" s="35">
        <f t="shared" si="37"/>
        <v>125233.27318319186</v>
      </c>
    </row>
    <row r="345" spans="2:18">
      <c r="B345" s="32">
        <v>355</v>
      </c>
      <c r="C345" s="142" t="s">
        <v>354</v>
      </c>
      <c r="D345" s="146">
        <v>4.0183471851968E-3</v>
      </c>
      <c r="E345" s="147">
        <v>4.0170098371492399E-3</v>
      </c>
      <c r="F345" s="147">
        <v>4.0171725291818601E-3</v>
      </c>
      <c r="G345" s="147">
        <v>4.0172948406474902E-3</v>
      </c>
      <c r="H345" s="147">
        <v>4.0173845464474799E-3</v>
      </c>
      <c r="I345" s="147">
        <v>4.0174642849363498E-3</v>
      </c>
      <c r="J345" s="147">
        <v>4.01754521355192E-3</v>
      </c>
      <c r="K345" s="32">
        <v>355</v>
      </c>
      <c r="L345" s="142" t="s">
        <v>354</v>
      </c>
      <c r="M345" s="35">
        <f t="shared" si="32"/>
        <v>578244.54904779606</v>
      </c>
      <c r="N345" s="35">
        <f t="shared" si="33"/>
        <v>621830.18730964768</v>
      </c>
      <c r="O345" s="35">
        <f t="shared" si="34"/>
        <v>665400.61363580648</v>
      </c>
      <c r="P345" s="35">
        <f t="shared" si="35"/>
        <v>708481.83430419839</v>
      </c>
      <c r="Q345" s="35">
        <f t="shared" si="36"/>
        <v>752061.27921151428</v>
      </c>
      <c r="R345" s="35">
        <f t="shared" si="37"/>
        <v>802275.65632982284</v>
      </c>
    </row>
    <row r="346" spans="2:18">
      <c r="B346" s="32">
        <v>299</v>
      </c>
      <c r="C346" s="142" t="s">
        <v>355</v>
      </c>
      <c r="D346" s="146">
        <v>2.9402540379488799E-3</v>
      </c>
      <c r="E346" s="147">
        <v>2.9392754905970099E-3</v>
      </c>
      <c r="F346" s="147">
        <v>2.93939453354771E-3</v>
      </c>
      <c r="G346" s="147">
        <v>2.9394840297420699E-3</v>
      </c>
      <c r="H346" s="147">
        <v>2.9395496681323E-3</v>
      </c>
      <c r="I346" s="147">
        <v>2.9396080133680599E-3</v>
      </c>
      <c r="J346" s="147">
        <v>2.9396672294282398E-3</v>
      </c>
      <c r="K346" s="32">
        <v>299</v>
      </c>
      <c r="L346" s="142" t="s">
        <v>355</v>
      </c>
      <c r="M346" s="35">
        <f t="shared" si="32"/>
        <v>423105.76759594906</v>
      </c>
      <c r="N346" s="35">
        <f t="shared" si="33"/>
        <v>454997.69803145068</v>
      </c>
      <c r="O346" s="35">
        <f t="shared" si="34"/>
        <v>486878.49778229807</v>
      </c>
      <c r="P346" s="35">
        <f t="shared" si="35"/>
        <v>518401.34217380325</v>
      </c>
      <c r="Q346" s="35">
        <f t="shared" si="36"/>
        <v>550288.74088647368</v>
      </c>
      <c r="R346" s="35">
        <f t="shared" si="37"/>
        <v>587030.96804621303</v>
      </c>
    </row>
    <row r="347" spans="2:18">
      <c r="B347" s="32">
        <v>637</v>
      </c>
      <c r="C347" s="142" t="s">
        <v>356</v>
      </c>
      <c r="D347" s="146">
        <v>6.8997961423867002E-3</v>
      </c>
      <c r="E347" s="147">
        <v>6.8974998179343102E-3</v>
      </c>
      <c r="F347" s="147">
        <v>6.8977791720586101E-3</v>
      </c>
      <c r="G347" s="147">
        <v>6.8979891897947201E-3</v>
      </c>
      <c r="H347" s="147">
        <v>6.8981432212171304E-3</v>
      </c>
      <c r="I347" s="147">
        <v>6.8982801380370502E-3</v>
      </c>
      <c r="J347" s="147">
        <v>6.8984190983915998E-3</v>
      </c>
      <c r="K347" s="32">
        <v>637</v>
      </c>
      <c r="L347" s="142" t="s">
        <v>356</v>
      </c>
      <c r="M347" s="35">
        <f t="shared" si="32"/>
        <v>992888.20129182609</v>
      </c>
      <c r="N347" s="35">
        <f t="shared" si="33"/>
        <v>1067727.9313804684</v>
      </c>
      <c r="O347" s="35">
        <f t="shared" si="34"/>
        <v>1142541.5414624589</v>
      </c>
      <c r="P347" s="35">
        <f t="shared" si="35"/>
        <v>1216515.1496345249</v>
      </c>
      <c r="Q347" s="35">
        <f t="shared" si="36"/>
        <v>1291344.2452802588</v>
      </c>
      <c r="R347" s="35">
        <f t="shared" si="37"/>
        <v>1377566.0050151125</v>
      </c>
    </row>
    <row r="348" spans="2:18">
      <c r="B348" s="32">
        <v>638</v>
      </c>
      <c r="C348" s="142" t="s">
        <v>357</v>
      </c>
      <c r="D348" s="146">
        <v>2.15618629449584E-4</v>
      </c>
      <c r="E348" s="147">
        <v>2.15546869310447E-4</v>
      </c>
      <c r="F348" s="147">
        <v>2.15555599126831E-4</v>
      </c>
      <c r="G348" s="147">
        <v>2.15562162181085E-4</v>
      </c>
      <c r="H348" s="147">
        <v>2.15566975663035E-4</v>
      </c>
      <c r="I348" s="147">
        <v>2.1557125431365801E-4</v>
      </c>
      <c r="J348" s="147">
        <v>2.1557559682473701E-4</v>
      </c>
      <c r="K348" s="32">
        <v>638</v>
      </c>
      <c r="L348" s="142" t="s">
        <v>357</v>
      </c>
      <c r="M348" s="35">
        <f t="shared" si="32"/>
        <v>31027.75629036954</v>
      </c>
      <c r="N348" s="35">
        <f t="shared" si="33"/>
        <v>33366.497855639551</v>
      </c>
      <c r="O348" s="35">
        <f t="shared" si="34"/>
        <v>35704.423170701841</v>
      </c>
      <c r="P348" s="35">
        <f t="shared" si="35"/>
        <v>38016.098426078854</v>
      </c>
      <c r="Q348" s="35">
        <f t="shared" si="36"/>
        <v>40354.507665008125</v>
      </c>
      <c r="R348" s="35">
        <f t="shared" si="37"/>
        <v>43048.93765672217</v>
      </c>
    </row>
    <row r="349" spans="2:18">
      <c r="B349" s="32">
        <v>1892</v>
      </c>
      <c r="C349" s="142" t="s">
        <v>358</v>
      </c>
      <c r="D349" s="146">
        <v>1.4113219382154601E-3</v>
      </c>
      <c r="E349" s="147">
        <v>1.4108522354865599E-3</v>
      </c>
      <c r="F349" s="147">
        <v>1.4109093761029E-3</v>
      </c>
      <c r="G349" s="147">
        <v>1.4109523342761901E-3</v>
      </c>
      <c r="H349" s="147">
        <v>1.4109838407035001E-3</v>
      </c>
      <c r="I349" s="147">
        <v>1.41101184641667E-3</v>
      </c>
      <c r="J349" s="147">
        <v>1.4110402701255501E-3</v>
      </c>
      <c r="K349" s="32">
        <v>1892</v>
      </c>
      <c r="L349" s="142" t="s">
        <v>358</v>
      </c>
      <c r="M349" s="35">
        <f t="shared" si="32"/>
        <v>203090.76844605483</v>
      </c>
      <c r="N349" s="35">
        <f t="shared" si="33"/>
        <v>218398.89505509622</v>
      </c>
      <c r="O349" s="35">
        <f t="shared" si="34"/>
        <v>233701.67893550251</v>
      </c>
      <c r="P349" s="35">
        <f t="shared" si="35"/>
        <v>248832.6442434249</v>
      </c>
      <c r="Q349" s="35">
        <f t="shared" si="36"/>
        <v>264138.59562550765</v>
      </c>
      <c r="R349" s="35">
        <f t="shared" si="37"/>
        <v>281774.86466218124</v>
      </c>
    </row>
    <row r="350" spans="2:18">
      <c r="B350" s="32">
        <v>879</v>
      </c>
      <c r="C350" s="142" t="s">
        <v>359</v>
      </c>
      <c r="D350" s="146">
        <v>6.6645758193507897E-4</v>
      </c>
      <c r="E350" s="147">
        <v>6.6623577786865398E-4</v>
      </c>
      <c r="F350" s="147">
        <v>6.6626276093747897E-4</v>
      </c>
      <c r="G350" s="147">
        <v>6.6628304674153495E-4</v>
      </c>
      <c r="H350" s="147">
        <v>6.6629792477665504E-4</v>
      </c>
      <c r="I350" s="147">
        <v>6.6631114969676101E-4</v>
      </c>
      <c r="J350" s="147">
        <v>6.6632457200373402E-4</v>
      </c>
      <c r="K350" s="32">
        <v>879</v>
      </c>
      <c r="L350" s="142" t="s">
        <v>359</v>
      </c>
      <c r="M350" s="35">
        <f t="shared" si="32"/>
        <v>95903.973988414888</v>
      </c>
      <c r="N350" s="35">
        <f t="shared" si="33"/>
        <v>103132.81155379518</v>
      </c>
      <c r="O350" s="35">
        <f t="shared" si="34"/>
        <v>110359.12616398741</v>
      </c>
      <c r="P350" s="35">
        <f t="shared" si="35"/>
        <v>117504.30422606214</v>
      </c>
      <c r="Q350" s="35">
        <f t="shared" si="36"/>
        <v>124732.11460093419</v>
      </c>
      <c r="R350" s="35">
        <f t="shared" si="37"/>
        <v>133060.35275714155</v>
      </c>
    </row>
    <row r="351" spans="2:18">
      <c r="B351" s="32">
        <v>301</v>
      </c>
      <c r="C351" s="142" t="s">
        <v>360</v>
      </c>
      <c r="D351" s="146">
        <v>5.9785165438293901E-3</v>
      </c>
      <c r="E351" s="147">
        <v>5.9765268308805799E-3</v>
      </c>
      <c r="F351" s="147">
        <v>5.97676888488033E-3</v>
      </c>
      <c r="G351" s="147">
        <v>5.9769508604755398E-3</v>
      </c>
      <c r="H351" s="147">
        <v>5.97708432520235E-3</v>
      </c>
      <c r="I351" s="147">
        <v>5.9772029605150703E-3</v>
      </c>
      <c r="J351" s="147">
        <v>5.9773233665040802E-3</v>
      </c>
      <c r="K351" s="32">
        <v>301</v>
      </c>
      <c r="L351" s="142" t="s">
        <v>360</v>
      </c>
      <c r="M351" s="35">
        <f t="shared" si="32"/>
        <v>860315.06077842868</v>
      </c>
      <c r="N351" s="35">
        <f t="shared" si="33"/>
        <v>925161.98599728092</v>
      </c>
      <c r="O351" s="35">
        <f t="shared" si="34"/>
        <v>989986.27882400574</v>
      </c>
      <c r="P351" s="35">
        <f t="shared" si="35"/>
        <v>1054082.7290867344</v>
      </c>
      <c r="Q351" s="35">
        <f t="shared" si="36"/>
        <v>1118920.4398024993</v>
      </c>
      <c r="R351" s="35">
        <f t="shared" si="37"/>
        <v>1193629.6350272982</v>
      </c>
    </row>
    <row r="352" spans="2:18">
      <c r="B352" s="32">
        <v>1896</v>
      </c>
      <c r="C352" s="142" t="s">
        <v>361</v>
      </c>
      <c r="D352" s="146">
        <v>1.1368982280068999E-3</v>
      </c>
      <c r="E352" s="147">
        <v>1.13651985636418E-3</v>
      </c>
      <c r="F352" s="147">
        <v>1.13656588630511E-3</v>
      </c>
      <c r="G352" s="147">
        <v>1.1366004915002699E-3</v>
      </c>
      <c r="H352" s="147">
        <v>1.13662587167782E-3</v>
      </c>
      <c r="I352" s="147">
        <v>1.13664843183565E-3</v>
      </c>
      <c r="J352" s="147">
        <v>1.13667132871225E-3</v>
      </c>
      <c r="K352" s="32">
        <v>1896</v>
      </c>
      <c r="L352" s="142" t="s">
        <v>361</v>
      </c>
      <c r="M352" s="35">
        <f t="shared" si="32"/>
        <v>163600.89680376736</v>
      </c>
      <c r="N352" s="35">
        <f t="shared" si="33"/>
        <v>175932.44323882691</v>
      </c>
      <c r="O352" s="35">
        <f t="shared" si="34"/>
        <v>188259.68580915575</v>
      </c>
      <c r="P352" s="35">
        <f t="shared" si="35"/>
        <v>200448.51897387017</v>
      </c>
      <c r="Q352" s="35">
        <f t="shared" si="36"/>
        <v>212778.31314276988</v>
      </c>
      <c r="R352" s="35">
        <f t="shared" si="37"/>
        <v>226985.30764453512</v>
      </c>
    </row>
    <row r="353" spans="2:18">
      <c r="B353" s="32">
        <v>642</v>
      </c>
      <c r="C353" s="142" t="s">
        <v>362</v>
      </c>
      <c r="D353" s="146">
        <v>2.3522032303591E-3</v>
      </c>
      <c r="E353" s="147">
        <v>2.3514203924775998E-3</v>
      </c>
      <c r="F353" s="147">
        <v>2.3515156268381601E-3</v>
      </c>
      <c r="G353" s="147">
        <v>2.3515872237936499E-3</v>
      </c>
      <c r="H353" s="147">
        <v>2.3516397345058398E-3</v>
      </c>
      <c r="I353" s="147">
        <v>2.3516864106944502E-3</v>
      </c>
      <c r="J353" s="147">
        <v>2.3517337835425901E-3</v>
      </c>
      <c r="K353" s="32">
        <v>642</v>
      </c>
      <c r="L353" s="142" t="s">
        <v>362</v>
      </c>
      <c r="M353" s="35">
        <f t="shared" si="32"/>
        <v>338484.61407675809</v>
      </c>
      <c r="N353" s="35">
        <f t="shared" si="33"/>
        <v>363998.15842515934</v>
      </c>
      <c r="O353" s="35">
        <f t="shared" si="34"/>
        <v>389502.79822583747</v>
      </c>
      <c r="P353" s="35">
        <f t="shared" si="35"/>
        <v>414721.07373904256</v>
      </c>
      <c r="Q353" s="35">
        <f t="shared" si="36"/>
        <v>440230.99270917935</v>
      </c>
      <c r="R353" s="35">
        <f t="shared" si="37"/>
        <v>469624.77443697001</v>
      </c>
    </row>
    <row r="354" spans="2:18">
      <c r="B354" s="36">
        <v>193</v>
      </c>
      <c r="C354" s="148" t="s">
        <v>363</v>
      </c>
      <c r="D354" s="149">
        <v>8.6639485651560204E-3</v>
      </c>
      <c r="E354" s="150">
        <v>8.6610651122925007E-3</v>
      </c>
      <c r="F354" s="150">
        <v>8.6614158921872204E-3</v>
      </c>
      <c r="G354" s="150">
        <v>8.6616796076399508E-3</v>
      </c>
      <c r="H354" s="150">
        <v>8.6618730220965005E-3</v>
      </c>
      <c r="I354" s="150">
        <v>8.6620449460578803E-3</v>
      </c>
      <c r="J354" s="150">
        <v>8.6622194360485294E-3</v>
      </c>
      <c r="K354" s="36">
        <v>193</v>
      </c>
      <c r="L354" s="148" t="s">
        <v>363</v>
      </c>
      <c r="M354" s="39">
        <f t="shared" si="32"/>
        <v>1246751.6618493935</v>
      </c>
      <c r="N354" s="39">
        <f t="shared" si="33"/>
        <v>1340726.5501993364</v>
      </c>
      <c r="O354" s="39">
        <f t="shared" si="34"/>
        <v>1434668.6401318358</v>
      </c>
      <c r="P354" s="39">
        <f t="shared" si="35"/>
        <v>1527555.9549388054</v>
      </c>
      <c r="Q354" s="39">
        <f t="shared" si="36"/>
        <v>1621517.4898121422</v>
      </c>
      <c r="R354" s="39">
        <f t="shared" si="37"/>
        <v>1729784.5858428376</v>
      </c>
    </row>
  </sheetData>
  <pageMargins left="0.70000000000000007" right="0.70000000000000007" top="1.9311023622047245" bottom="1.9311023622047245" header="1.5374015748031495" footer="1.5374015748031495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C7DCE-C047-4803-A396-DC0907765DDE}">
  <dimension ref="A1:AKX360"/>
  <sheetViews>
    <sheetView workbookViewId="0">
      <selection activeCell="C7" sqref="C7"/>
    </sheetView>
  </sheetViews>
  <sheetFormatPr defaultColWidth="9.109375" defaultRowHeight="14.4"/>
  <cols>
    <col min="1" max="1" width="6.44140625" style="42" customWidth="1"/>
    <col min="2" max="2" width="11.44140625" style="44" customWidth="1"/>
    <col min="3" max="3" width="35.6640625" style="42" customWidth="1"/>
    <col min="4" max="4" width="21.5546875" style="42" customWidth="1"/>
    <col min="5" max="11" width="11.88671875" style="42" customWidth="1"/>
    <col min="12" max="12" width="35.6640625" style="42" customWidth="1"/>
    <col min="13" max="14" width="15.44140625" style="42" customWidth="1"/>
    <col min="15" max="16" width="15.88671875" style="42" customWidth="1"/>
    <col min="17" max="17" width="15.44140625" style="42" customWidth="1"/>
    <col min="18" max="18" width="15.88671875" style="42" customWidth="1"/>
    <col min="19" max="986" width="10.5546875" style="42" customWidth="1"/>
    <col min="987" max="1017" width="10.21875" style="46" customWidth="1"/>
    <col min="1018" max="1018" width="9.6640625" style="46" customWidth="1"/>
    <col min="1019" max="1019" width="9.109375" style="46" customWidth="1"/>
    <col min="1020" max="16384" width="9.109375" style="46"/>
  </cols>
  <sheetData>
    <row r="1" spans="1:27" s="46" customFormat="1">
      <c r="A1" s="40" t="s">
        <v>380</v>
      </c>
      <c r="B1" s="41"/>
      <c r="C1" s="42"/>
      <c r="D1" s="43"/>
      <c r="E1" s="42"/>
      <c r="F1" s="42"/>
      <c r="G1" s="42"/>
      <c r="H1" s="42"/>
      <c r="I1" s="42"/>
      <c r="J1" s="42"/>
      <c r="K1" s="44"/>
      <c r="L1" s="42"/>
      <c r="M1" s="45"/>
      <c r="N1" s="45"/>
      <c r="O1" s="45"/>
      <c r="P1" s="45"/>
      <c r="Q1" s="45"/>
      <c r="R1" s="45"/>
    </row>
    <row r="2" spans="1:27" s="46" customFormat="1">
      <c r="A2" s="40"/>
      <c r="B2" s="41"/>
      <c r="C2" s="42"/>
      <c r="D2" s="43"/>
      <c r="E2" s="42"/>
      <c r="F2" s="42"/>
      <c r="G2" s="42"/>
      <c r="H2" s="42"/>
      <c r="I2" s="42"/>
      <c r="J2" s="42"/>
      <c r="K2" s="44"/>
      <c r="L2" s="42"/>
      <c r="M2" s="45"/>
      <c r="N2" s="45"/>
      <c r="O2" s="45"/>
      <c r="P2" s="45"/>
      <c r="Q2" s="45"/>
      <c r="R2" s="45"/>
    </row>
    <row r="3" spans="1:27" s="46" customFormat="1">
      <c r="A3" s="40"/>
      <c r="B3" s="41"/>
      <c r="C3" s="42"/>
      <c r="D3" s="43"/>
      <c r="E3" s="42"/>
      <c r="F3" s="42"/>
      <c r="G3" s="42"/>
      <c r="H3" s="42"/>
      <c r="I3" s="42"/>
      <c r="J3" s="42"/>
      <c r="K3" s="44"/>
      <c r="L3" s="42"/>
      <c r="M3" s="45"/>
      <c r="N3" s="45"/>
      <c r="O3" s="45"/>
      <c r="P3" s="45"/>
      <c r="Q3" s="45"/>
      <c r="R3" s="45"/>
    </row>
    <row r="4" spans="1:27" s="46" customFormat="1">
      <c r="A4" s="40"/>
      <c r="B4" s="41"/>
      <c r="C4" s="42"/>
      <c r="D4" s="43"/>
      <c r="E4" s="42"/>
      <c r="F4" s="42"/>
      <c r="G4" s="42"/>
      <c r="H4" s="42"/>
      <c r="I4" s="42"/>
      <c r="J4" s="42"/>
      <c r="K4" s="44"/>
      <c r="L4" s="42"/>
      <c r="M4" s="45"/>
      <c r="N4" s="45"/>
      <c r="O4" s="45"/>
      <c r="P4" s="45"/>
      <c r="Q4" s="45"/>
      <c r="R4" s="45"/>
    </row>
    <row r="5" spans="1:27" s="46" customFormat="1">
      <c r="A5" s="40"/>
      <c r="B5" s="47" t="s">
        <v>12</v>
      </c>
      <c r="C5" s="42"/>
      <c r="D5" s="43"/>
      <c r="E5" s="42"/>
      <c r="F5" s="42"/>
      <c r="G5" s="42"/>
      <c r="H5" s="42"/>
      <c r="I5" s="42"/>
      <c r="J5" s="42"/>
      <c r="K5" s="44"/>
      <c r="L5" s="42"/>
      <c r="M5" s="45"/>
      <c r="N5" s="45"/>
      <c r="O5" s="45"/>
      <c r="P5" s="45"/>
      <c r="Q5" s="45"/>
      <c r="R5" s="45"/>
    </row>
    <row r="6" spans="1:27" s="46" customFormat="1">
      <c r="A6" s="40"/>
      <c r="B6" s="48" t="s">
        <v>14</v>
      </c>
      <c r="C6" s="42"/>
      <c r="D6" s="43"/>
      <c r="E6" s="42"/>
      <c r="F6" s="42"/>
      <c r="G6" s="42"/>
      <c r="H6" s="42"/>
      <c r="I6" s="42"/>
      <c r="J6" s="42"/>
      <c r="K6" s="44"/>
      <c r="L6" s="42"/>
      <c r="M6" s="45"/>
      <c r="N6" s="45"/>
      <c r="O6" s="45"/>
      <c r="P6" s="45"/>
      <c r="Q6" s="45"/>
      <c r="R6" s="45"/>
    </row>
    <row r="7" spans="1:27" s="46" customFormat="1" ht="15" customHeight="1">
      <c r="C7" s="44"/>
      <c r="D7" s="49" t="s">
        <v>381</v>
      </c>
      <c r="E7" s="242" t="s">
        <v>367</v>
      </c>
      <c r="F7" s="242"/>
      <c r="G7" s="242"/>
      <c r="H7" s="242"/>
      <c r="I7" s="242"/>
      <c r="J7" s="242"/>
      <c r="K7" s="50"/>
      <c r="L7" s="51"/>
      <c r="M7" s="242" t="s">
        <v>368</v>
      </c>
      <c r="N7" s="242"/>
      <c r="O7" s="242"/>
      <c r="P7" s="242"/>
      <c r="Q7" s="242"/>
      <c r="R7" s="242"/>
    </row>
    <row r="8" spans="1:27" s="46" customFormat="1">
      <c r="A8" s="42"/>
      <c r="C8" s="52"/>
      <c r="D8" s="53"/>
      <c r="E8" s="55"/>
      <c r="F8" s="56"/>
      <c r="G8" s="56"/>
      <c r="H8" s="56"/>
      <c r="I8" s="56"/>
      <c r="J8" s="57"/>
      <c r="K8" s="58"/>
      <c r="L8" s="59"/>
      <c r="M8" s="243"/>
      <c r="N8" s="243"/>
      <c r="O8" s="243"/>
      <c r="P8" s="243"/>
      <c r="Q8" s="243"/>
      <c r="R8" s="243"/>
    </row>
    <row r="9" spans="1:27" s="46" customFormat="1" ht="43.2">
      <c r="A9" s="42"/>
      <c r="B9" s="44"/>
      <c r="C9" s="52"/>
      <c r="D9" s="151" t="s">
        <v>382</v>
      </c>
      <c r="E9" s="239" t="s">
        <v>383</v>
      </c>
      <c r="F9" s="239"/>
      <c r="G9" s="239"/>
      <c r="H9" s="239"/>
      <c r="I9" s="239"/>
      <c r="J9" s="239"/>
      <c r="K9" s="58"/>
      <c r="L9" s="59"/>
      <c r="M9" s="239" t="s">
        <v>373</v>
      </c>
      <c r="N9" s="239"/>
      <c r="O9" s="239"/>
      <c r="P9" s="239"/>
      <c r="Q9" s="239"/>
      <c r="R9" s="239"/>
    </row>
    <row r="10" spans="1:27" s="46" customFormat="1">
      <c r="A10" s="42"/>
      <c r="B10" s="44"/>
      <c r="C10" s="62"/>
      <c r="D10" s="63"/>
      <c r="E10" s="67"/>
      <c r="F10" s="68"/>
      <c r="G10" s="68"/>
      <c r="H10" s="68"/>
      <c r="I10" s="68"/>
      <c r="J10" s="69"/>
      <c r="K10" s="58"/>
      <c r="L10" s="152"/>
      <c r="M10" s="240"/>
      <c r="N10" s="240"/>
      <c r="O10" s="240"/>
      <c r="P10" s="240"/>
      <c r="Q10" s="240"/>
      <c r="R10" s="240"/>
    </row>
    <row r="11" spans="1:27" s="42" customFormat="1">
      <c r="A11" s="72"/>
      <c r="B11" s="17" t="s">
        <v>15</v>
      </c>
      <c r="C11" s="18" t="s">
        <v>16</v>
      </c>
      <c r="D11" s="75">
        <v>2024</v>
      </c>
      <c r="E11" s="76">
        <f t="shared" ref="E11:J11" si="0">D11+1</f>
        <v>2025</v>
      </c>
      <c r="F11" s="77">
        <f t="shared" si="0"/>
        <v>2026</v>
      </c>
      <c r="G11" s="77">
        <f t="shared" si="0"/>
        <v>2027</v>
      </c>
      <c r="H11" s="77">
        <f t="shared" si="0"/>
        <v>2028</v>
      </c>
      <c r="I11" s="77">
        <f t="shared" si="0"/>
        <v>2029</v>
      </c>
      <c r="J11" s="77">
        <f t="shared" si="0"/>
        <v>2030</v>
      </c>
      <c r="K11" s="153" t="s">
        <v>15</v>
      </c>
      <c r="L11" s="154" t="s">
        <v>16</v>
      </c>
      <c r="M11" s="155">
        <f>D11+1</f>
        <v>2025</v>
      </c>
      <c r="N11" s="155">
        <f>M11+1</f>
        <v>2026</v>
      </c>
      <c r="O11" s="155">
        <f>N11+1</f>
        <v>2027</v>
      </c>
      <c r="P11" s="155">
        <f>O11+1</f>
        <v>2028</v>
      </c>
      <c r="Q11" s="155">
        <f>P11+1</f>
        <v>2029</v>
      </c>
      <c r="R11" s="156">
        <f>Q11+1</f>
        <v>2030</v>
      </c>
    </row>
    <row r="12" spans="1:27" s="72" customFormat="1">
      <c r="A12" s="42"/>
      <c r="B12" s="23"/>
      <c r="C12" s="24" t="s">
        <v>21</v>
      </c>
      <c r="D12" s="157">
        <f t="shared" ref="D12:J12" si="1">SUM(D13:D354)</f>
        <v>132526</v>
      </c>
      <c r="E12" s="158">
        <f t="shared" si="1"/>
        <v>0.99999999999999978</v>
      </c>
      <c r="F12" s="158">
        <f t="shared" si="1"/>
        <v>0.99999999999999978</v>
      </c>
      <c r="G12" s="158">
        <f t="shared" si="1"/>
        <v>0.99999999999999978</v>
      </c>
      <c r="H12" s="158">
        <f t="shared" si="1"/>
        <v>0.99999999999999978</v>
      </c>
      <c r="I12" s="158">
        <f t="shared" si="1"/>
        <v>0.99999999999999978</v>
      </c>
      <c r="J12" s="158">
        <f t="shared" si="1"/>
        <v>0.99999999999999978</v>
      </c>
      <c r="K12" s="88"/>
      <c r="L12" s="89"/>
      <c r="M12" s="159">
        <v>19800000</v>
      </c>
      <c r="N12" s="159">
        <v>21427000</v>
      </c>
      <c r="O12" s="159">
        <v>23056000</v>
      </c>
      <c r="P12" s="159">
        <v>24687000</v>
      </c>
      <c r="Q12" s="159">
        <v>26321000</v>
      </c>
      <c r="R12" s="160">
        <v>28097000</v>
      </c>
    </row>
    <row r="13" spans="1:27" s="42" customFormat="1">
      <c r="B13" s="27">
        <v>1680</v>
      </c>
      <c r="C13" s="28" t="s">
        <v>22</v>
      </c>
      <c r="D13" s="161">
        <v>153</v>
      </c>
      <c r="E13" s="162">
        <f t="shared" ref="E13:E76" si="2">D13/$D$12</f>
        <v>1.1544904396118497E-3</v>
      </c>
      <c r="F13" s="162">
        <f t="shared" ref="F13:J22" si="3">E13</f>
        <v>1.1544904396118497E-3</v>
      </c>
      <c r="G13" s="162">
        <f t="shared" si="3"/>
        <v>1.1544904396118497E-3</v>
      </c>
      <c r="H13" s="162">
        <f t="shared" si="3"/>
        <v>1.1544904396118497E-3</v>
      </c>
      <c r="I13" s="162">
        <f t="shared" si="3"/>
        <v>1.1544904396118497E-3</v>
      </c>
      <c r="J13" s="162">
        <f t="shared" si="3"/>
        <v>1.1544904396118497E-3</v>
      </c>
      <c r="K13" s="93">
        <f t="shared" ref="K13:K76" si="4">B13</f>
        <v>1680</v>
      </c>
      <c r="L13" s="93" t="str">
        <f t="shared" ref="L13:L76" si="5">C13</f>
        <v>Aa en Hunze</v>
      </c>
      <c r="M13" s="100">
        <f t="shared" ref="M13:M76" si="6">M$12*E13</f>
        <v>22858.910704314625</v>
      </c>
      <c r="N13" s="100">
        <f t="shared" ref="N13:N76" si="7">N$12*F13</f>
        <v>24737.266649563106</v>
      </c>
      <c r="O13" s="100">
        <f t="shared" ref="O13:O76" si="8">O$12*G13</f>
        <v>26617.931575690807</v>
      </c>
      <c r="P13" s="100">
        <f t="shared" ref="P13:P76" si="9">P$12*H13</f>
        <v>28500.905482697734</v>
      </c>
      <c r="Q13" s="100">
        <f t="shared" ref="Q13:Q76" si="10">Q$12*I13</f>
        <v>30387.342861023495</v>
      </c>
      <c r="R13" s="100">
        <f t="shared" ref="R13:R76" si="11">R$12*J13</f>
        <v>32437.717881774141</v>
      </c>
      <c r="S13" s="101"/>
      <c r="U13" s="102"/>
      <c r="V13" s="102"/>
      <c r="W13" s="102"/>
      <c r="X13" s="102"/>
      <c r="Y13" s="102"/>
      <c r="Z13" s="102"/>
      <c r="AA13" s="102"/>
    </row>
    <row r="14" spans="1:27" s="42" customFormat="1">
      <c r="B14" s="32">
        <v>358</v>
      </c>
      <c r="C14" s="33" t="s">
        <v>23</v>
      </c>
      <c r="D14" s="163">
        <v>116</v>
      </c>
      <c r="E14" s="99">
        <f t="shared" si="2"/>
        <v>8.7529994114362469E-4</v>
      </c>
      <c r="F14" s="99">
        <f t="shared" si="3"/>
        <v>8.7529994114362469E-4</v>
      </c>
      <c r="G14" s="99">
        <f t="shared" si="3"/>
        <v>8.7529994114362469E-4</v>
      </c>
      <c r="H14" s="99">
        <f t="shared" si="3"/>
        <v>8.7529994114362469E-4</v>
      </c>
      <c r="I14" s="99">
        <f t="shared" si="3"/>
        <v>8.7529994114362469E-4</v>
      </c>
      <c r="J14" s="99">
        <f t="shared" si="3"/>
        <v>8.7529994114362469E-4</v>
      </c>
      <c r="K14" s="93">
        <f t="shared" si="4"/>
        <v>358</v>
      </c>
      <c r="L14" s="93" t="str">
        <f t="shared" si="5"/>
        <v>Aalsmeer</v>
      </c>
      <c r="M14" s="100">
        <f t="shared" si="6"/>
        <v>17330.93883464377</v>
      </c>
      <c r="N14" s="100">
        <f t="shared" si="7"/>
        <v>18755.051838884447</v>
      </c>
      <c r="O14" s="100">
        <f t="shared" si="8"/>
        <v>20180.915443007412</v>
      </c>
      <c r="P14" s="100">
        <f t="shared" si="9"/>
        <v>21608.529647012663</v>
      </c>
      <c r="Q14" s="100">
        <f t="shared" si="10"/>
        <v>23038.769750841344</v>
      </c>
      <c r="R14" s="100">
        <f t="shared" si="11"/>
        <v>24593.302446312424</v>
      </c>
      <c r="S14" s="101"/>
    </row>
    <row r="15" spans="1:27" s="42" customFormat="1">
      <c r="B15" s="32">
        <v>197</v>
      </c>
      <c r="C15" s="33" t="s">
        <v>24</v>
      </c>
      <c r="D15" s="163">
        <v>217</v>
      </c>
      <c r="E15" s="99">
        <f t="shared" si="2"/>
        <v>1.6374145450704014E-3</v>
      </c>
      <c r="F15" s="99">
        <f t="shared" si="3"/>
        <v>1.6374145450704014E-3</v>
      </c>
      <c r="G15" s="99">
        <f t="shared" si="3"/>
        <v>1.6374145450704014E-3</v>
      </c>
      <c r="H15" s="99">
        <f t="shared" si="3"/>
        <v>1.6374145450704014E-3</v>
      </c>
      <c r="I15" s="99">
        <f t="shared" si="3"/>
        <v>1.6374145450704014E-3</v>
      </c>
      <c r="J15" s="99">
        <f t="shared" si="3"/>
        <v>1.6374145450704014E-3</v>
      </c>
      <c r="K15" s="93">
        <f t="shared" si="4"/>
        <v>197</v>
      </c>
      <c r="L15" s="93" t="str">
        <f t="shared" si="5"/>
        <v>Aalten</v>
      </c>
      <c r="M15" s="100">
        <f t="shared" si="6"/>
        <v>32420.807992393948</v>
      </c>
      <c r="N15" s="100">
        <f t="shared" si="7"/>
        <v>35084.881457223491</v>
      </c>
      <c r="O15" s="100">
        <f t="shared" si="8"/>
        <v>37752.229751143175</v>
      </c>
      <c r="P15" s="100">
        <f t="shared" si="9"/>
        <v>40422.852874152995</v>
      </c>
      <c r="Q15" s="100">
        <f t="shared" si="10"/>
        <v>43098.388240798035</v>
      </c>
      <c r="R15" s="100">
        <f t="shared" si="11"/>
        <v>46006.436472843066</v>
      </c>
      <c r="S15" s="101"/>
    </row>
    <row r="16" spans="1:27" s="42" customFormat="1">
      <c r="B16" s="32">
        <v>59</v>
      </c>
      <c r="C16" s="33" t="s">
        <v>25</v>
      </c>
      <c r="D16" s="163">
        <v>240</v>
      </c>
      <c r="E16" s="99">
        <f t="shared" si="2"/>
        <v>1.8109653954695682E-3</v>
      </c>
      <c r="F16" s="99">
        <f t="shared" si="3"/>
        <v>1.8109653954695682E-3</v>
      </c>
      <c r="G16" s="99">
        <f t="shared" si="3"/>
        <v>1.8109653954695682E-3</v>
      </c>
      <c r="H16" s="99">
        <f t="shared" si="3"/>
        <v>1.8109653954695682E-3</v>
      </c>
      <c r="I16" s="99">
        <f t="shared" si="3"/>
        <v>1.8109653954695682E-3</v>
      </c>
      <c r="J16" s="99">
        <f t="shared" si="3"/>
        <v>1.8109653954695682E-3</v>
      </c>
      <c r="K16" s="93">
        <f t="shared" si="4"/>
        <v>59</v>
      </c>
      <c r="L16" s="93" t="str">
        <f t="shared" si="5"/>
        <v>Achtkarspelen</v>
      </c>
      <c r="M16" s="100">
        <f t="shared" si="6"/>
        <v>35857.114830297454</v>
      </c>
      <c r="N16" s="100">
        <f t="shared" si="7"/>
        <v>38803.555528726436</v>
      </c>
      <c r="O16" s="100">
        <f t="shared" si="8"/>
        <v>41753.618157946366</v>
      </c>
      <c r="P16" s="100">
        <f t="shared" si="9"/>
        <v>44707.302717957231</v>
      </c>
      <c r="Q16" s="100">
        <f t="shared" si="10"/>
        <v>47666.420174154504</v>
      </c>
      <c r="R16" s="100">
        <f t="shared" si="11"/>
        <v>50882.694716508457</v>
      </c>
      <c r="S16" s="101"/>
    </row>
    <row r="17" spans="2:19" s="42" customFormat="1">
      <c r="B17" s="32">
        <v>482</v>
      </c>
      <c r="C17" s="33" t="s">
        <v>26</v>
      </c>
      <c r="D17" s="163">
        <v>160</v>
      </c>
      <c r="E17" s="99">
        <f t="shared" si="2"/>
        <v>1.2073102636463789E-3</v>
      </c>
      <c r="F17" s="99">
        <f t="shared" si="3"/>
        <v>1.2073102636463789E-3</v>
      </c>
      <c r="G17" s="99">
        <f t="shared" si="3"/>
        <v>1.2073102636463789E-3</v>
      </c>
      <c r="H17" s="99">
        <f t="shared" si="3"/>
        <v>1.2073102636463789E-3</v>
      </c>
      <c r="I17" s="99">
        <f t="shared" si="3"/>
        <v>1.2073102636463789E-3</v>
      </c>
      <c r="J17" s="99">
        <f t="shared" si="3"/>
        <v>1.2073102636463789E-3</v>
      </c>
      <c r="K17" s="93">
        <f t="shared" si="4"/>
        <v>482</v>
      </c>
      <c r="L17" s="93" t="str">
        <f t="shared" si="5"/>
        <v>Alblasserdam</v>
      </c>
      <c r="M17" s="100">
        <f t="shared" si="6"/>
        <v>23904.743220198303</v>
      </c>
      <c r="N17" s="100">
        <f t="shared" si="7"/>
        <v>25869.037019150961</v>
      </c>
      <c r="O17" s="100">
        <f t="shared" si="8"/>
        <v>27835.745438630911</v>
      </c>
      <c r="P17" s="100">
        <f t="shared" si="9"/>
        <v>29804.868478638156</v>
      </c>
      <c r="Q17" s="100">
        <f t="shared" si="10"/>
        <v>31777.61344943634</v>
      </c>
      <c r="R17" s="100">
        <f t="shared" si="11"/>
        <v>33921.796477672309</v>
      </c>
      <c r="S17" s="101"/>
    </row>
    <row r="18" spans="2:19" s="42" customFormat="1" ht="12.75" customHeight="1">
      <c r="B18" s="32">
        <v>613</v>
      </c>
      <c r="C18" s="33" t="s">
        <v>27</v>
      </c>
      <c r="D18" s="163">
        <v>130</v>
      </c>
      <c r="E18" s="99">
        <f t="shared" si="2"/>
        <v>9.8093958921268288E-4</v>
      </c>
      <c r="F18" s="99">
        <f t="shared" si="3"/>
        <v>9.8093958921268288E-4</v>
      </c>
      <c r="G18" s="99">
        <f t="shared" si="3"/>
        <v>9.8093958921268288E-4</v>
      </c>
      <c r="H18" s="99">
        <f t="shared" si="3"/>
        <v>9.8093958921268288E-4</v>
      </c>
      <c r="I18" s="99">
        <f t="shared" si="3"/>
        <v>9.8093958921268288E-4</v>
      </c>
      <c r="J18" s="99">
        <f t="shared" si="3"/>
        <v>9.8093958921268288E-4</v>
      </c>
      <c r="K18" s="93">
        <f t="shared" si="4"/>
        <v>613</v>
      </c>
      <c r="L18" s="93" t="str">
        <f t="shared" si="5"/>
        <v>Albrandswaard</v>
      </c>
      <c r="M18" s="100">
        <f t="shared" si="6"/>
        <v>19422.603866411122</v>
      </c>
      <c r="N18" s="100">
        <f t="shared" si="7"/>
        <v>21018.592578060157</v>
      </c>
      <c r="O18" s="100">
        <f t="shared" si="8"/>
        <v>22616.543168887616</v>
      </c>
      <c r="P18" s="100">
        <f t="shared" si="9"/>
        <v>24216.455638893502</v>
      </c>
      <c r="Q18" s="100">
        <f t="shared" si="10"/>
        <v>25819.310927667026</v>
      </c>
      <c r="R18" s="100">
        <f t="shared" si="11"/>
        <v>27561.45963810875</v>
      </c>
    </row>
    <row r="19" spans="2:19" s="42" customFormat="1">
      <c r="B19" s="32">
        <v>361</v>
      </c>
      <c r="C19" s="33" t="s">
        <v>28</v>
      </c>
      <c r="D19" s="163">
        <v>1148</v>
      </c>
      <c r="E19" s="99">
        <f t="shared" si="2"/>
        <v>8.6624511416627682E-3</v>
      </c>
      <c r="F19" s="99">
        <f t="shared" si="3"/>
        <v>8.6624511416627682E-3</v>
      </c>
      <c r="G19" s="99">
        <f t="shared" si="3"/>
        <v>8.6624511416627682E-3</v>
      </c>
      <c r="H19" s="99">
        <f t="shared" si="3"/>
        <v>8.6624511416627682E-3</v>
      </c>
      <c r="I19" s="99">
        <f t="shared" si="3"/>
        <v>8.6624511416627682E-3</v>
      </c>
      <c r="J19" s="99">
        <f t="shared" si="3"/>
        <v>8.6624511416627682E-3</v>
      </c>
      <c r="K19" s="93">
        <f t="shared" si="4"/>
        <v>361</v>
      </c>
      <c r="L19" s="93" t="str">
        <f t="shared" si="5"/>
        <v>Alkmaar</v>
      </c>
      <c r="M19" s="100">
        <f t="shared" si="6"/>
        <v>171516.5326049228</v>
      </c>
      <c r="N19" s="100">
        <f t="shared" si="7"/>
        <v>185610.34061240812</v>
      </c>
      <c r="O19" s="100">
        <f t="shared" si="8"/>
        <v>199721.47352217679</v>
      </c>
      <c r="P19" s="100">
        <f t="shared" si="9"/>
        <v>213849.93133422875</v>
      </c>
      <c r="Q19" s="100">
        <f t="shared" si="10"/>
        <v>228004.37649970572</v>
      </c>
      <c r="R19" s="100">
        <f t="shared" si="11"/>
        <v>243388.88972729881</v>
      </c>
      <c r="S19" s="101"/>
    </row>
    <row r="20" spans="2:19" s="42" customFormat="1">
      <c r="B20" s="32">
        <v>141</v>
      </c>
      <c r="C20" s="33" t="s">
        <v>29</v>
      </c>
      <c r="D20" s="163">
        <v>903</v>
      </c>
      <c r="E20" s="99">
        <f t="shared" si="2"/>
        <v>6.8137573004542502E-3</v>
      </c>
      <c r="F20" s="99">
        <f t="shared" si="3"/>
        <v>6.8137573004542502E-3</v>
      </c>
      <c r="G20" s="99">
        <f t="shared" si="3"/>
        <v>6.8137573004542502E-3</v>
      </c>
      <c r="H20" s="99">
        <f t="shared" si="3"/>
        <v>6.8137573004542502E-3</v>
      </c>
      <c r="I20" s="99">
        <f t="shared" si="3"/>
        <v>6.8137573004542502E-3</v>
      </c>
      <c r="J20" s="99">
        <f t="shared" si="3"/>
        <v>6.8137573004542502E-3</v>
      </c>
      <c r="K20" s="93">
        <f t="shared" si="4"/>
        <v>141</v>
      </c>
      <c r="L20" s="93" t="str">
        <f t="shared" si="5"/>
        <v>Almelo</v>
      </c>
      <c r="M20" s="100">
        <f t="shared" si="6"/>
        <v>134912.39454899414</v>
      </c>
      <c r="N20" s="100">
        <f t="shared" si="7"/>
        <v>145998.37767683322</v>
      </c>
      <c r="O20" s="100">
        <f t="shared" si="8"/>
        <v>157097.98831927319</v>
      </c>
      <c r="P20" s="100">
        <f t="shared" si="9"/>
        <v>168211.22647631407</v>
      </c>
      <c r="Q20" s="100">
        <f t="shared" si="10"/>
        <v>179344.90590525631</v>
      </c>
      <c r="R20" s="100">
        <f t="shared" si="11"/>
        <v>191446.13887086307</v>
      </c>
      <c r="S20" s="101"/>
    </row>
    <row r="21" spans="2:19" s="42" customFormat="1">
      <c r="B21" s="32">
        <v>34</v>
      </c>
      <c r="C21" s="33" t="s">
        <v>30</v>
      </c>
      <c r="D21" s="163">
        <v>1577</v>
      </c>
      <c r="E21" s="99">
        <f t="shared" si="2"/>
        <v>1.1899551786064621E-2</v>
      </c>
      <c r="F21" s="99">
        <f t="shared" si="3"/>
        <v>1.1899551786064621E-2</v>
      </c>
      <c r="G21" s="99">
        <f t="shared" si="3"/>
        <v>1.1899551786064621E-2</v>
      </c>
      <c r="H21" s="99">
        <f t="shared" si="3"/>
        <v>1.1899551786064621E-2</v>
      </c>
      <c r="I21" s="99">
        <f t="shared" si="3"/>
        <v>1.1899551786064621E-2</v>
      </c>
      <c r="J21" s="99">
        <f t="shared" si="3"/>
        <v>1.1899551786064621E-2</v>
      </c>
      <c r="K21" s="93">
        <f t="shared" si="4"/>
        <v>34</v>
      </c>
      <c r="L21" s="93" t="str">
        <f t="shared" si="5"/>
        <v>Almere</v>
      </c>
      <c r="M21" s="100">
        <f t="shared" si="6"/>
        <v>235611.12536407949</v>
      </c>
      <c r="N21" s="100">
        <f t="shared" si="7"/>
        <v>254971.69612000664</v>
      </c>
      <c r="O21" s="100">
        <f t="shared" si="8"/>
        <v>274356.06597950589</v>
      </c>
      <c r="P21" s="100">
        <f t="shared" si="9"/>
        <v>293764.23494257731</v>
      </c>
      <c r="Q21" s="100">
        <f t="shared" si="10"/>
        <v>313208.1025610069</v>
      </c>
      <c r="R21" s="100">
        <f t="shared" si="11"/>
        <v>334341.70653305767</v>
      </c>
      <c r="S21" s="101"/>
    </row>
    <row r="22" spans="2:19" s="42" customFormat="1">
      <c r="B22" s="32">
        <v>484</v>
      </c>
      <c r="C22" s="33" t="s">
        <v>31</v>
      </c>
      <c r="D22" s="163">
        <v>702</v>
      </c>
      <c r="E22" s="99">
        <f t="shared" si="2"/>
        <v>5.2970737817484874E-3</v>
      </c>
      <c r="F22" s="99">
        <f t="shared" si="3"/>
        <v>5.2970737817484874E-3</v>
      </c>
      <c r="G22" s="99">
        <f t="shared" si="3"/>
        <v>5.2970737817484874E-3</v>
      </c>
      <c r="H22" s="99">
        <f t="shared" si="3"/>
        <v>5.2970737817484874E-3</v>
      </c>
      <c r="I22" s="99">
        <f t="shared" si="3"/>
        <v>5.2970737817484874E-3</v>
      </c>
      <c r="J22" s="99">
        <f t="shared" si="3"/>
        <v>5.2970737817484874E-3</v>
      </c>
      <c r="K22" s="93">
        <f t="shared" si="4"/>
        <v>484</v>
      </c>
      <c r="L22" s="93" t="str">
        <f t="shared" si="5"/>
        <v>Alphen aan den Rijn</v>
      </c>
      <c r="M22" s="100">
        <f t="shared" si="6"/>
        <v>104882.06087862005</v>
      </c>
      <c r="N22" s="100">
        <f t="shared" si="7"/>
        <v>113500.39992152483</v>
      </c>
      <c r="O22" s="100">
        <f t="shared" si="8"/>
        <v>122129.33311199312</v>
      </c>
      <c r="P22" s="100">
        <f t="shared" si="9"/>
        <v>130768.86045002491</v>
      </c>
      <c r="Q22" s="100">
        <f t="shared" si="10"/>
        <v>139424.27900940194</v>
      </c>
      <c r="R22" s="100">
        <f t="shared" si="11"/>
        <v>148831.88204578724</v>
      </c>
      <c r="S22" s="101"/>
    </row>
    <row r="23" spans="2:19" s="42" customFormat="1">
      <c r="B23" s="32">
        <v>1723</v>
      </c>
      <c r="C23" s="33" t="s">
        <v>32</v>
      </c>
      <c r="D23" s="163">
        <v>32</v>
      </c>
      <c r="E23" s="99">
        <f t="shared" si="2"/>
        <v>2.4146205272927577E-4</v>
      </c>
      <c r="F23" s="99">
        <f t="shared" ref="F23:J32" si="12">E23</f>
        <v>2.4146205272927577E-4</v>
      </c>
      <c r="G23" s="99">
        <f t="shared" si="12"/>
        <v>2.4146205272927577E-4</v>
      </c>
      <c r="H23" s="99">
        <f t="shared" si="12"/>
        <v>2.4146205272927577E-4</v>
      </c>
      <c r="I23" s="99">
        <f t="shared" si="12"/>
        <v>2.4146205272927577E-4</v>
      </c>
      <c r="J23" s="99">
        <f t="shared" si="12"/>
        <v>2.4146205272927577E-4</v>
      </c>
      <c r="K23" s="93">
        <f t="shared" si="4"/>
        <v>1723</v>
      </c>
      <c r="L23" s="93" t="str">
        <f t="shared" si="5"/>
        <v>Alphen-Chaam</v>
      </c>
      <c r="M23" s="100">
        <f t="shared" si="6"/>
        <v>4780.9486440396604</v>
      </c>
      <c r="N23" s="100">
        <f t="shared" si="7"/>
        <v>5173.807403830192</v>
      </c>
      <c r="O23" s="100">
        <f t="shared" si="8"/>
        <v>5567.1490877261822</v>
      </c>
      <c r="P23" s="100">
        <f t="shared" si="9"/>
        <v>5960.9736957276309</v>
      </c>
      <c r="Q23" s="100">
        <f t="shared" si="10"/>
        <v>6355.522689887267</v>
      </c>
      <c r="R23" s="100">
        <f t="shared" si="11"/>
        <v>6784.3592955344611</v>
      </c>
      <c r="S23" s="101"/>
    </row>
    <row r="24" spans="2:19" s="42" customFormat="1">
      <c r="B24" s="32">
        <v>1959</v>
      </c>
      <c r="C24" s="33" t="s">
        <v>33</v>
      </c>
      <c r="D24" s="163">
        <v>269</v>
      </c>
      <c r="E24" s="99">
        <f t="shared" si="2"/>
        <v>2.0297903807554745E-3</v>
      </c>
      <c r="F24" s="99">
        <f t="shared" si="12"/>
        <v>2.0297903807554745E-3</v>
      </c>
      <c r="G24" s="99">
        <f t="shared" si="12"/>
        <v>2.0297903807554745E-3</v>
      </c>
      <c r="H24" s="99">
        <f t="shared" si="12"/>
        <v>2.0297903807554745E-3</v>
      </c>
      <c r="I24" s="99">
        <f t="shared" si="12"/>
        <v>2.0297903807554745E-3</v>
      </c>
      <c r="J24" s="99">
        <f t="shared" si="12"/>
        <v>2.0297903807554745E-3</v>
      </c>
      <c r="K24" s="93">
        <f t="shared" si="4"/>
        <v>1959</v>
      </c>
      <c r="L24" s="93" t="str">
        <f t="shared" si="5"/>
        <v>Altena</v>
      </c>
      <c r="M24" s="100">
        <f t="shared" si="6"/>
        <v>40189.849538958399</v>
      </c>
      <c r="N24" s="100">
        <f t="shared" si="7"/>
        <v>43492.318488447556</v>
      </c>
      <c r="O24" s="100">
        <f t="shared" si="8"/>
        <v>46798.847018698223</v>
      </c>
      <c r="P24" s="100">
        <f t="shared" si="9"/>
        <v>50109.4351297104</v>
      </c>
      <c r="Q24" s="100">
        <f t="shared" si="10"/>
        <v>53426.112611864846</v>
      </c>
      <c r="R24" s="100">
        <f t="shared" si="11"/>
        <v>57031.020328086568</v>
      </c>
      <c r="S24" s="101"/>
    </row>
    <row r="25" spans="2:19" s="42" customFormat="1">
      <c r="B25" s="32">
        <v>60</v>
      </c>
      <c r="C25" s="33" t="s">
        <v>34</v>
      </c>
      <c r="D25" s="163">
        <v>28</v>
      </c>
      <c r="E25" s="99">
        <f t="shared" si="2"/>
        <v>2.1127929613811629E-4</v>
      </c>
      <c r="F25" s="99">
        <f t="shared" si="12"/>
        <v>2.1127929613811629E-4</v>
      </c>
      <c r="G25" s="99">
        <f t="shared" si="12"/>
        <v>2.1127929613811629E-4</v>
      </c>
      <c r="H25" s="99">
        <f t="shared" si="12"/>
        <v>2.1127929613811629E-4</v>
      </c>
      <c r="I25" s="99">
        <f t="shared" si="12"/>
        <v>2.1127929613811629E-4</v>
      </c>
      <c r="J25" s="99">
        <f t="shared" si="12"/>
        <v>2.1127929613811629E-4</v>
      </c>
      <c r="K25" s="93">
        <f t="shared" si="4"/>
        <v>60</v>
      </c>
      <c r="L25" s="93" t="str">
        <f t="shared" si="5"/>
        <v>Ameland</v>
      </c>
      <c r="M25" s="100">
        <f t="shared" si="6"/>
        <v>4183.3300635347023</v>
      </c>
      <c r="N25" s="100">
        <f t="shared" si="7"/>
        <v>4527.0814783514179</v>
      </c>
      <c r="O25" s="100">
        <f t="shared" si="8"/>
        <v>4871.2554517604094</v>
      </c>
      <c r="P25" s="100">
        <f t="shared" si="9"/>
        <v>5215.8519837616768</v>
      </c>
      <c r="Q25" s="100">
        <f t="shared" si="10"/>
        <v>5561.082353651359</v>
      </c>
      <c r="R25" s="100">
        <f t="shared" si="11"/>
        <v>5936.314383592653</v>
      </c>
      <c r="S25" s="101"/>
    </row>
    <row r="26" spans="2:19" s="42" customFormat="1">
      <c r="B26" s="32">
        <v>307</v>
      </c>
      <c r="C26" s="33" t="s">
        <v>35</v>
      </c>
      <c r="D26" s="163">
        <v>1383</v>
      </c>
      <c r="E26" s="99">
        <f t="shared" si="2"/>
        <v>1.0435688091393386E-2</v>
      </c>
      <c r="F26" s="99">
        <f t="shared" si="12"/>
        <v>1.0435688091393386E-2</v>
      </c>
      <c r="G26" s="99">
        <f t="shared" si="12"/>
        <v>1.0435688091393386E-2</v>
      </c>
      <c r="H26" s="99">
        <f t="shared" si="12"/>
        <v>1.0435688091393386E-2</v>
      </c>
      <c r="I26" s="99">
        <f t="shared" si="12"/>
        <v>1.0435688091393386E-2</v>
      </c>
      <c r="J26" s="99">
        <f t="shared" si="12"/>
        <v>1.0435688091393386E-2</v>
      </c>
      <c r="K26" s="93">
        <f t="shared" si="4"/>
        <v>307</v>
      </c>
      <c r="L26" s="93" t="str">
        <f t="shared" si="5"/>
        <v>Amersfoort</v>
      </c>
      <c r="M26" s="100">
        <f t="shared" si="6"/>
        <v>206626.62420958903</v>
      </c>
      <c r="N26" s="100">
        <f t="shared" si="7"/>
        <v>223605.48873428607</v>
      </c>
      <c r="O26" s="100">
        <f t="shared" si="8"/>
        <v>240605.22463516591</v>
      </c>
      <c r="P26" s="100">
        <f t="shared" si="9"/>
        <v>257625.83191222852</v>
      </c>
      <c r="Q26" s="100">
        <f t="shared" si="10"/>
        <v>274677.7462535653</v>
      </c>
      <c r="R26" s="100">
        <f t="shared" si="11"/>
        <v>293211.52830387995</v>
      </c>
      <c r="S26" s="101"/>
    </row>
    <row r="27" spans="2:19" s="42" customFormat="1">
      <c r="B27" s="32">
        <v>362</v>
      </c>
      <c r="C27" s="33" t="s">
        <v>36</v>
      </c>
      <c r="D27" s="163">
        <v>370</v>
      </c>
      <c r="E27" s="99">
        <f t="shared" si="2"/>
        <v>2.7919049846822511E-3</v>
      </c>
      <c r="F27" s="99">
        <f t="shared" si="12"/>
        <v>2.7919049846822511E-3</v>
      </c>
      <c r="G27" s="99">
        <f t="shared" si="12"/>
        <v>2.7919049846822511E-3</v>
      </c>
      <c r="H27" s="99">
        <f t="shared" si="12"/>
        <v>2.7919049846822511E-3</v>
      </c>
      <c r="I27" s="99">
        <f t="shared" si="12"/>
        <v>2.7919049846822511E-3</v>
      </c>
      <c r="J27" s="99">
        <f t="shared" si="12"/>
        <v>2.7919049846822511E-3</v>
      </c>
      <c r="K27" s="93">
        <f t="shared" si="4"/>
        <v>362</v>
      </c>
      <c r="L27" s="93" t="str">
        <f t="shared" si="5"/>
        <v>Amstelveen</v>
      </c>
      <c r="M27" s="100">
        <f t="shared" si="6"/>
        <v>55279.718696708573</v>
      </c>
      <c r="N27" s="100">
        <f t="shared" si="7"/>
        <v>59822.148106786597</v>
      </c>
      <c r="O27" s="100">
        <f t="shared" si="8"/>
        <v>64370.161326833979</v>
      </c>
      <c r="P27" s="100">
        <f t="shared" si="9"/>
        <v>68923.75835685074</v>
      </c>
      <c r="Q27" s="100">
        <f t="shared" si="10"/>
        <v>73485.731101821526</v>
      </c>
      <c r="R27" s="100">
        <f t="shared" si="11"/>
        <v>78444.154354617203</v>
      </c>
      <c r="S27" s="101"/>
    </row>
    <row r="28" spans="2:19" s="42" customFormat="1">
      <c r="B28" s="32">
        <v>363</v>
      </c>
      <c r="C28" s="33" t="s">
        <v>37</v>
      </c>
      <c r="D28" s="163">
        <v>5407</v>
      </c>
      <c r="E28" s="99">
        <f t="shared" si="2"/>
        <v>4.0799541222099812E-2</v>
      </c>
      <c r="F28" s="99">
        <f t="shared" si="12"/>
        <v>4.0799541222099812E-2</v>
      </c>
      <c r="G28" s="99">
        <f t="shared" si="12"/>
        <v>4.0799541222099812E-2</v>
      </c>
      <c r="H28" s="99">
        <f t="shared" si="12"/>
        <v>4.0799541222099812E-2</v>
      </c>
      <c r="I28" s="99">
        <f t="shared" si="12"/>
        <v>4.0799541222099812E-2</v>
      </c>
      <c r="J28" s="99">
        <f t="shared" si="12"/>
        <v>4.0799541222099812E-2</v>
      </c>
      <c r="K28" s="93">
        <f t="shared" si="4"/>
        <v>363</v>
      </c>
      <c r="L28" s="93" t="str">
        <f t="shared" si="5"/>
        <v>Amsterdam</v>
      </c>
      <c r="M28" s="100">
        <f t="shared" si="6"/>
        <v>807830.91619757633</v>
      </c>
      <c r="N28" s="100">
        <f t="shared" si="7"/>
        <v>874211.7697659327</v>
      </c>
      <c r="O28" s="100">
        <f t="shared" si="8"/>
        <v>940674.22241673328</v>
      </c>
      <c r="P28" s="100">
        <f t="shared" si="9"/>
        <v>1007218.2741499781</v>
      </c>
      <c r="Q28" s="100">
        <f t="shared" si="10"/>
        <v>1073884.7245068892</v>
      </c>
      <c r="R28" s="100">
        <f t="shared" si="11"/>
        <v>1146344.7097173384</v>
      </c>
      <c r="S28" s="101"/>
    </row>
    <row r="29" spans="2:19" s="42" customFormat="1">
      <c r="B29" s="32">
        <v>200</v>
      </c>
      <c r="C29" s="33" t="s">
        <v>38</v>
      </c>
      <c r="D29" s="163">
        <v>1512</v>
      </c>
      <c r="E29" s="99">
        <f t="shared" si="2"/>
        <v>1.140908199145828E-2</v>
      </c>
      <c r="F29" s="99">
        <f t="shared" si="12"/>
        <v>1.140908199145828E-2</v>
      </c>
      <c r="G29" s="99">
        <f t="shared" si="12"/>
        <v>1.140908199145828E-2</v>
      </c>
      <c r="H29" s="99">
        <f t="shared" si="12"/>
        <v>1.140908199145828E-2</v>
      </c>
      <c r="I29" s="99">
        <f t="shared" si="12"/>
        <v>1.140908199145828E-2</v>
      </c>
      <c r="J29" s="99">
        <f t="shared" si="12"/>
        <v>1.140908199145828E-2</v>
      </c>
      <c r="K29" s="93">
        <f t="shared" si="4"/>
        <v>200</v>
      </c>
      <c r="L29" s="93" t="str">
        <f t="shared" si="5"/>
        <v>Apeldoorn</v>
      </c>
      <c r="M29" s="100">
        <f t="shared" si="6"/>
        <v>225899.82343087395</v>
      </c>
      <c r="N29" s="100">
        <f t="shared" si="7"/>
        <v>244462.39983097656</v>
      </c>
      <c r="O29" s="100">
        <f t="shared" si="8"/>
        <v>263047.79439506208</v>
      </c>
      <c r="P29" s="100">
        <f t="shared" si="9"/>
        <v>281656.00712313055</v>
      </c>
      <c r="Q29" s="100">
        <f t="shared" si="10"/>
        <v>300298.44709717337</v>
      </c>
      <c r="R29" s="100">
        <f t="shared" si="11"/>
        <v>320560.97671400331</v>
      </c>
      <c r="S29" s="101"/>
    </row>
    <row r="30" spans="2:19" s="42" customFormat="1">
      <c r="B30" s="32">
        <v>202</v>
      </c>
      <c r="C30" s="33" t="s">
        <v>39</v>
      </c>
      <c r="D30" s="163">
        <v>1895</v>
      </c>
      <c r="E30" s="99">
        <f t="shared" si="2"/>
        <v>1.4299080935061799E-2</v>
      </c>
      <c r="F30" s="99">
        <f t="shared" si="12"/>
        <v>1.4299080935061799E-2</v>
      </c>
      <c r="G30" s="99">
        <f t="shared" si="12"/>
        <v>1.4299080935061799E-2</v>
      </c>
      <c r="H30" s="99">
        <f t="shared" si="12"/>
        <v>1.4299080935061799E-2</v>
      </c>
      <c r="I30" s="99">
        <f t="shared" si="12"/>
        <v>1.4299080935061799E-2</v>
      </c>
      <c r="J30" s="99">
        <f t="shared" si="12"/>
        <v>1.4299080935061799E-2</v>
      </c>
      <c r="K30" s="93">
        <f t="shared" si="4"/>
        <v>202</v>
      </c>
      <c r="L30" s="93" t="str">
        <f t="shared" si="5"/>
        <v>Arnhem</v>
      </c>
      <c r="M30" s="100">
        <f t="shared" si="6"/>
        <v>283121.80251422361</v>
      </c>
      <c r="N30" s="100">
        <f t="shared" si="7"/>
        <v>306386.40719556919</v>
      </c>
      <c r="O30" s="100">
        <f t="shared" si="8"/>
        <v>329679.61003878486</v>
      </c>
      <c r="P30" s="100">
        <f t="shared" si="9"/>
        <v>353001.41104387061</v>
      </c>
      <c r="Q30" s="100">
        <f t="shared" si="10"/>
        <v>376366.10929176165</v>
      </c>
      <c r="R30" s="100">
        <f t="shared" si="11"/>
        <v>401761.27703243139</v>
      </c>
      <c r="S30" s="101"/>
    </row>
    <row r="31" spans="2:19" s="42" customFormat="1">
      <c r="B31" s="32">
        <v>106</v>
      </c>
      <c r="C31" s="33" t="s">
        <v>40</v>
      </c>
      <c r="D31" s="163">
        <v>786</v>
      </c>
      <c r="E31" s="99">
        <f t="shared" si="2"/>
        <v>5.9309116701628363E-3</v>
      </c>
      <c r="F31" s="99">
        <f t="shared" si="12"/>
        <v>5.9309116701628363E-3</v>
      </c>
      <c r="G31" s="99">
        <f t="shared" si="12"/>
        <v>5.9309116701628363E-3</v>
      </c>
      <c r="H31" s="99">
        <f t="shared" si="12"/>
        <v>5.9309116701628363E-3</v>
      </c>
      <c r="I31" s="99">
        <f t="shared" si="12"/>
        <v>5.9309116701628363E-3</v>
      </c>
      <c r="J31" s="99">
        <f t="shared" si="12"/>
        <v>5.9309116701628363E-3</v>
      </c>
      <c r="K31" s="93">
        <f t="shared" si="4"/>
        <v>106</v>
      </c>
      <c r="L31" s="93" t="str">
        <f t="shared" si="5"/>
        <v>Assen</v>
      </c>
      <c r="M31" s="100">
        <f t="shared" si="6"/>
        <v>117432.05106922417</v>
      </c>
      <c r="N31" s="100">
        <f t="shared" si="7"/>
        <v>127081.6443565791</v>
      </c>
      <c r="O31" s="100">
        <f t="shared" si="8"/>
        <v>136743.09946727435</v>
      </c>
      <c r="P31" s="100">
        <f t="shared" si="9"/>
        <v>146416.41640130995</v>
      </c>
      <c r="Q31" s="100">
        <f t="shared" si="10"/>
        <v>156107.52607035602</v>
      </c>
      <c r="R31" s="100">
        <f t="shared" si="11"/>
        <v>166640.82519656522</v>
      </c>
      <c r="S31" s="101"/>
    </row>
    <row r="32" spans="2:19" s="42" customFormat="1">
      <c r="B32" s="32">
        <v>743</v>
      </c>
      <c r="C32" s="33" t="s">
        <v>41</v>
      </c>
      <c r="D32" s="163">
        <v>96</v>
      </c>
      <c r="E32" s="99">
        <f t="shared" si="2"/>
        <v>7.2438615818782724E-4</v>
      </c>
      <c r="F32" s="99">
        <f t="shared" si="12"/>
        <v>7.2438615818782724E-4</v>
      </c>
      <c r="G32" s="99">
        <f t="shared" si="12"/>
        <v>7.2438615818782724E-4</v>
      </c>
      <c r="H32" s="99">
        <f t="shared" si="12"/>
        <v>7.2438615818782724E-4</v>
      </c>
      <c r="I32" s="99">
        <f t="shared" si="12"/>
        <v>7.2438615818782724E-4</v>
      </c>
      <c r="J32" s="99">
        <f t="shared" si="12"/>
        <v>7.2438615818782724E-4</v>
      </c>
      <c r="K32" s="93">
        <f t="shared" si="4"/>
        <v>743</v>
      </c>
      <c r="L32" s="93" t="str">
        <f t="shared" si="5"/>
        <v>Asten</v>
      </c>
      <c r="M32" s="100">
        <f t="shared" si="6"/>
        <v>14342.84593211898</v>
      </c>
      <c r="N32" s="100">
        <f t="shared" si="7"/>
        <v>15521.422211490575</v>
      </c>
      <c r="O32" s="100">
        <f t="shared" si="8"/>
        <v>16701.447263178547</v>
      </c>
      <c r="P32" s="100">
        <f t="shared" si="9"/>
        <v>17882.921087182891</v>
      </c>
      <c r="Q32" s="100">
        <f t="shared" si="10"/>
        <v>19066.5680696618</v>
      </c>
      <c r="R32" s="100">
        <f t="shared" si="11"/>
        <v>20353.077886603383</v>
      </c>
      <c r="S32" s="101"/>
    </row>
    <row r="33" spans="2:20" s="42" customFormat="1">
      <c r="B33" s="32">
        <v>744</v>
      </c>
      <c r="C33" s="33" t="s">
        <v>42</v>
      </c>
      <c r="D33" s="163">
        <v>27</v>
      </c>
      <c r="E33" s="99">
        <f t="shared" si="2"/>
        <v>2.0373360699032643E-4</v>
      </c>
      <c r="F33" s="99">
        <f t="shared" ref="F33:J42" si="13">E33</f>
        <v>2.0373360699032643E-4</v>
      </c>
      <c r="G33" s="99">
        <f t="shared" si="13"/>
        <v>2.0373360699032643E-4</v>
      </c>
      <c r="H33" s="99">
        <f t="shared" si="13"/>
        <v>2.0373360699032643E-4</v>
      </c>
      <c r="I33" s="99">
        <f t="shared" si="13"/>
        <v>2.0373360699032643E-4</v>
      </c>
      <c r="J33" s="99">
        <f t="shared" si="13"/>
        <v>2.0373360699032643E-4</v>
      </c>
      <c r="K33" s="93">
        <f t="shared" si="4"/>
        <v>744</v>
      </c>
      <c r="L33" s="93" t="str">
        <f t="shared" si="5"/>
        <v>Baarle-Nassau</v>
      </c>
      <c r="M33" s="100">
        <f t="shared" si="6"/>
        <v>4033.9254184084634</v>
      </c>
      <c r="N33" s="100">
        <f t="shared" si="7"/>
        <v>4365.3999969817241</v>
      </c>
      <c r="O33" s="100">
        <f t="shared" si="8"/>
        <v>4697.2820427689667</v>
      </c>
      <c r="P33" s="100">
        <f t="shared" si="9"/>
        <v>5029.5715557701888</v>
      </c>
      <c r="Q33" s="100">
        <f t="shared" si="10"/>
        <v>5362.472269592382</v>
      </c>
      <c r="R33" s="100">
        <f t="shared" si="11"/>
        <v>5724.3031556072019</v>
      </c>
      <c r="S33" s="101"/>
    </row>
    <row r="34" spans="2:20" s="42" customFormat="1">
      <c r="B34" s="32">
        <v>308</v>
      </c>
      <c r="C34" s="33" t="s">
        <v>43</v>
      </c>
      <c r="D34" s="163">
        <v>139</v>
      </c>
      <c r="E34" s="99">
        <f t="shared" si="2"/>
        <v>1.0488507915427916E-3</v>
      </c>
      <c r="F34" s="99">
        <f t="shared" si="13"/>
        <v>1.0488507915427916E-3</v>
      </c>
      <c r="G34" s="99">
        <f t="shared" si="13"/>
        <v>1.0488507915427916E-3</v>
      </c>
      <c r="H34" s="99">
        <f t="shared" si="13"/>
        <v>1.0488507915427916E-3</v>
      </c>
      <c r="I34" s="99">
        <f t="shared" si="13"/>
        <v>1.0488507915427916E-3</v>
      </c>
      <c r="J34" s="99">
        <f t="shared" si="13"/>
        <v>1.0488507915427916E-3</v>
      </c>
      <c r="K34" s="93">
        <f t="shared" si="4"/>
        <v>308</v>
      </c>
      <c r="L34" s="93" t="str">
        <f t="shared" si="5"/>
        <v>Baarn</v>
      </c>
      <c r="M34" s="100">
        <f t="shared" si="6"/>
        <v>20767.245672547273</v>
      </c>
      <c r="N34" s="100">
        <f t="shared" si="7"/>
        <v>22473.725910387395</v>
      </c>
      <c r="O34" s="100">
        <f t="shared" si="8"/>
        <v>24182.303849810603</v>
      </c>
      <c r="P34" s="100">
        <f t="shared" si="9"/>
        <v>25892.979490816899</v>
      </c>
      <c r="Q34" s="100">
        <f t="shared" si="10"/>
        <v>27606.801684197821</v>
      </c>
      <c r="R34" s="100">
        <f t="shared" si="11"/>
        <v>29469.560689977818</v>
      </c>
      <c r="S34" s="101"/>
    </row>
    <row r="35" spans="2:20" s="42" customFormat="1">
      <c r="B35" s="32">
        <v>489</v>
      </c>
      <c r="C35" s="33" t="s">
        <v>44</v>
      </c>
      <c r="D35" s="163">
        <v>233</v>
      </c>
      <c r="E35" s="99">
        <f t="shared" si="2"/>
        <v>1.7581455714350391E-3</v>
      </c>
      <c r="F35" s="99">
        <f t="shared" si="13"/>
        <v>1.7581455714350391E-3</v>
      </c>
      <c r="G35" s="99">
        <f t="shared" si="13"/>
        <v>1.7581455714350391E-3</v>
      </c>
      <c r="H35" s="99">
        <f t="shared" si="13"/>
        <v>1.7581455714350391E-3</v>
      </c>
      <c r="I35" s="99">
        <f t="shared" si="13"/>
        <v>1.7581455714350391E-3</v>
      </c>
      <c r="J35" s="99">
        <f t="shared" si="13"/>
        <v>1.7581455714350391E-3</v>
      </c>
      <c r="K35" s="93">
        <f t="shared" si="4"/>
        <v>489</v>
      </c>
      <c r="L35" s="93" t="str">
        <f t="shared" si="5"/>
        <v>Barendrecht</v>
      </c>
      <c r="M35" s="100">
        <f t="shared" si="6"/>
        <v>34811.282314413773</v>
      </c>
      <c r="N35" s="100">
        <f t="shared" si="7"/>
        <v>37671.785159138584</v>
      </c>
      <c r="O35" s="100">
        <f t="shared" si="8"/>
        <v>40535.804295006259</v>
      </c>
      <c r="P35" s="100">
        <f t="shared" si="9"/>
        <v>43403.339722016812</v>
      </c>
      <c r="Q35" s="100">
        <f t="shared" si="10"/>
        <v>46276.149585741667</v>
      </c>
      <c r="R35" s="100">
        <f t="shared" si="11"/>
        <v>49398.616120610292</v>
      </c>
      <c r="S35" s="101"/>
    </row>
    <row r="36" spans="2:20" s="42" customFormat="1">
      <c r="B36" s="32">
        <v>203</v>
      </c>
      <c r="C36" s="33" t="s">
        <v>45</v>
      </c>
      <c r="D36" s="163">
        <v>388</v>
      </c>
      <c r="E36" s="99">
        <f t="shared" si="2"/>
        <v>2.9277273893424686E-3</v>
      </c>
      <c r="F36" s="99">
        <f t="shared" si="13"/>
        <v>2.9277273893424686E-3</v>
      </c>
      <c r="G36" s="99">
        <f t="shared" si="13"/>
        <v>2.9277273893424686E-3</v>
      </c>
      <c r="H36" s="99">
        <f t="shared" si="13"/>
        <v>2.9277273893424686E-3</v>
      </c>
      <c r="I36" s="99">
        <f t="shared" si="13"/>
        <v>2.9277273893424686E-3</v>
      </c>
      <c r="J36" s="99">
        <f t="shared" si="13"/>
        <v>2.9277273893424686E-3</v>
      </c>
      <c r="K36" s="93">
        <f t="shared" si="4"/>
        <v>203</v>
      </c>
      <c r="L36" s="93" t="str">
        <f t="shared" si="5"/>
        <v>Barneveld</v>
      </c>
      <c r="M36" s="100">
        <f t="shared" si="6"/>
        <v>57969.002308980882</v>
      </c>
      <c r="N36" s="100">
        <f t="shared" si="7"/>
        <v>62732.414771441072</v>
      </c>
      <c r="O36" s="100">
        <f t="shared" si="8"/>
        <v>67501.682688679954</v>
      </c>
      <c r="P36" s="100">
        <f t="shared" si="9"/>
        <v>72276.80606069752</v>
      </c>
      <c r="Q36" s="100">
        <f t="shared" si="10"/>
        <v>77060.712614883116</v>
      </c>
      <c r="R36" s="100">
        <f t="shared" si="11"/>
        <v>82260.356458355338</v>
      </c>
      <c r="S36" s="101"/>
    </row>
    <row r="37" spans="2:20" s="42" customFormat="1">
      <c r="B37" s="32">
        <v>888</v>
      </c>
      <c r="C37" s="33" t="s">
        <v>46</v>
      </c>
      <c r="D37" s="163">
        <v>91</v>
      </c>
      <c r="E37" s="99">
        <f t="shared" si="2"/>
        <v>6.8665771244887791E-4</v>
      </c>
      <c r="F37" s="99">
        <f t="shared" si="13"/>
        <v>6.8665771244887791E-4</v>
      </c>
      <c r="G37" s="99">
        <f t="shared" si="13"/>
        <v>6.8665771244887791E-4</v>
      </c>
      <c r="H37" s="99">
        <f t="shared" si="13"/>
        <v>6.8665771244887791E-4</v>
      </c>
      <c r="I37" s="99">
        <f t="shared" si="13"/>
        <v>6.8665771244887791E-4</v>
      </c>
      <c r="J37" s="99">
        <f t="shared" si="13"/>
        <v>6.8665771244887791E-4</v>
      </c>
      <c r="K37" s="93">
        <f t="shared" si="4"/>
        <v>888</v>
      </c>
      <c r="L37" s="93" t="str">
        <f t="shared" si="5"/>
        <v>Beek</v>
      </c>
      <c r="M37" s="100">
        <f t="shared" si="6"/>
        <v>13595.822706487783</v>
      </c>
      <c r="N37" s="100">
        <f t="shared" si="7"/>
        <v>14713.014804642107</v>
      </c>
      <c r="O37" s="100">
        <f t="shared" si="8"/>
        <v>15831.580218221328</v>
      </c>
      <c r="P37" s="100">
        <f t="shared" si="9"/>
        <v>16951.51894722545</v>
      </c>
      <c r="Q37" s="100">
        <f t="shared" si="10"/>
        <v>18073.517649366917</v>
      </c>
      <c r="R37" s="100">
        <f t="shared" si="11"/>
        <v>19293.021746676124</v>
      </c>
      <c r="S37" s="101"/>
    </row>
    <row r="38" spans="2:20" s="42" customFormat="1">
      <c r="B38" s="32">
        <v>1954</v>
      </c>
      <c r="C38" s="33" t="s">
        <v>47</v>
      </c>
      <c r="D38" s="163">
        <v>202</v>
      </c>
      <c r="E38" s="99">
        <f t="shared" si="2"/>
        <v>1.5242292078535534E-3</v>
      </c>
      <c r="F38" s="99">
        <f t="shared" si="13"/>
        <v>1.5242292078535534E-3</v>
      </c>
      <c r="G38" s="99">
        <f t="shared" si="13"/>
        <v>1.5242292078535534E-3</v>
      </c>
      <c r="H38" s="99">
        <f t="shared" si="13"/>
        <v>1.5242292078535534E-3</v>
      </c>
      <c r="I38" s="99">
        <f t="shared" si="13"/>
        <v>1.5242292078535534E-3</v>
      </c>
      <c r="J38" s="99">
        <f t="shared" si="13"/>
        <v>1.5242292078535534E-3</v>
      </c>
      <c r="K38" s="93">
        <f t="shared" si="4"/>
        <v>1954</v>
      </c>
      <c r="L38" s="93" t="str">
        <f t="shared" si="5"/>
        <v>Beekdaelen</v>
      </c>
      <c r="M38" s="100">
        <f t="shared" si="6"/>
        <v>30179.738315500355</v>
      </c>
      <c r="N38" s="100">
        <f t="shared" si="7"/>
        <v>32659.65923667809</v>
      </c>
      <c r="O38" s="100">
        <f t="shared" si="8"/>
        <v>35142.628616271526</v>
      </c>
      <c r="P38" s="100">
        <f t="shared" si="9"/>
        <v>37628.646454280672</v>
      </c>
      <c r="Q38" s="100">
        <f t="shared" si="10"/>
        <v>40119.236979913381</v>
      </c>
      <c r="R38" s="100">
        <f t="shared" si="11"/>
        <v>42826.268053061292</v>
      </c>
      <c r="S38" s="101"/>
    </row>
    <row r="39" spans="2:20" s="42" customFormat="1">
      <c r="B39" s="32">
        <v>889</v>
      </c>
      <c r="C39" s="33" t="s">
        <v>48</v>
      </c>
      <c r="D39" s="163">
        <v>104</v>
      </c>
      <c r="E39" s="99">
        <f t="shared" si="2"/>
        <v>7.847516713701462E-4</v>
      </c>
      <c r="F39" s="99">
        <f t="shared" si="13"/>
        <v>7.847516713701462E-4</v>
      </c>
      <c r="G39" s="99">
        <f t="shared" si="13"/>
        <v>7.847516713701462E-4</v>
      </c>
      <c r="H39" s="99">
        <f t="shared" si="13"/>
        <v>7.847516713701462E-4</v>
      </c>
      <c r="I39" s="99">
        <f t="shared" si="13"/>
        <v>7.847516713701462E-4</v>
      </c>
      <c r="J39" s="99">
        <f t="shared" si="13"/>
        <v>7.847516713701462E-4</v>
      </c>
      <c r="K39" s="93">
        <f t="shared" si="4"/>
        <v>889</v>
      </c>
      <c r="L39" s="93" t="str">
        <f t="shared" si="5"/>
        <v>Beesel</v>
      </c>
      <c r="M39" s="100">
        <f t="shared" si="6"/>
        <v>15538.083093128895</v>
      </c>
      <c r="N39" s="100">
        <f t="shared" si="7"/>
        <v>16814.874062448122</v>
      </c>
      <c r="O39" s="100">
        <f t="shared" si="8"/>
        <v>18093.234535110092</v>
      </c>
      <c r="P39" s="100">
        <f t="shared" si="9"/>
        <v>19373.164511114799</v>
      </c>
      <c r="Q39" s="100">
        <f t="shared" si="10"/>
        <v>20655.44874213362</v>
      </c>
      <c r="R39" s="100">
        <f t="shared" si="11"/>
        <v>22049.167710487</v>
      </c>
      <c r="S39" s="101"/>
    </row>
    <row r="40" spans="2:20" s="42" customFormat="1">
      <c r="B40" s="32">
        <v>1945</v>
      </c>
      <c r="C40" s="33" t="s">
        <v>49</v>
      </c>
      <c r="D40" s="163">
        <v>255</v>
      </c>
      <c r="E40" s="99">
        <f t="shared" si="2"/>
        <v>1.9241507326864162E-3</v>
      </c>
      <c r="F40" s="99">
        <f t="shared" si="13"/>
        <v>1.9241507326864162E-3</v>
      </c>
      <c r="G40" s="99">
        <f t="shared" si="13"/>
        <v>1.9241507326864162E-3</v>
      </c>
      <c r="H40" s="99">
        <f t="shared" si="13"/>
        <v>1.9241507326864162E-3</v>
      </c>
      <c r="I40" s="99">
        <f t="shared" si="13"/>
        <v>1.9241507326864162E-3</v>
      </c>
      <c r="J40" s="99">
        <f t="shared" si="13"/>
        <v>1.9241507326864162E-3</v>
      </c>
      <c r="K40" s="93">
        <f t="shared" si="4"/>
        <v>1945</v>
      </c>
      <c r="L40" s="93" t="str">
        <f t="shared" si="5"/>
        <v>Berg en Dal</v>
      </c>
      <c r="M40" s="100">
        <f t="shared" si="6"/>
        <v>38098.184507191043</v>
      </c>
      <c r="N40" s="100">
        <f t="shared" si="7"/>
        <v>41228.777749271838</v>
      </c>
      <c r="O40" s="100">
        <f t="shared" si="8"/>
        <v>44363.219292818016</v>
      </c>
      <c r="P40" s="100">
        <f t="shared" si="9"/>
        <v>47501.509137829555</v>
      </c>
      <c r="Q40" s="100">
        <f t="shared" si="10"/>
        <v>50645.571435039164</v>
      </c>
      <c r="R40" s="100">
        <f t="shared" si="11"/>
        <v>54062.863136290238</v>
      </c>
      <c r="S40" s="101"/>
    </row>
    <row r="41" spans="2:20" s="42" customFormat="1">
      <c r="B41" s="32">
        <v>1724</v>
      </c>
      <c r="C41" s="33" t="s">
        <v>50</v>
      </c>
      <c r="D41" s="163">
        <v>131</v>
      </c>
      <c r="E41" s="99">
        <f t="shared" si="2"/>
        <v>9.8848527836047258E-4</v>
      </c>
      <c r="F41" s="99">
        <f t="shared" si="13"/>
        <v>9.8848527836047258E-4</v>
      </c>
      <c r="G41" s="99">
        <f t="shared" si="13"/>
        <v>9.8848527836047258E-4</v>
      </c>
      <c r="H41" s="99">
        <f t="shared" si="13"/>
        <v>9.8848527836047258E-4</v>
      </c>
      <c r="I41" s="99">
        <f t="shared" si="13"/>
        <v>9.8848527836047258E-4</v>
      </c>
      <c r="J41" s="99">
        <f t="shared" si="13"/>
        <v>9.8848527836047258E-4</v>
      </c>
      <c r="K41" s="93">
        <f t="shared" si="4"/>
        <v>1724</v>
      </c>
      <c r="L41" s="93" t="str">
        <f t="shared" si="5"/>
        <v>Bergeijk</v>
      </c>
      <c r="M41" s="100">
        <f t="shared" si="6"/>
        <v>19572.008511537359</v>
      </c>
      <c r="N41" s="100">
        <f t="shared" si="7"/>
        <v>21180.274059429845</v>
      </c>
      <c r="O41" s="100">
        <f t="shared" si="8"/>
        <v>22790.516577879054</v>
      </c>
      <c r="P41" s="100">
        <f t="shared" si="9"/>
        <v>24402.736066884987</v>
      </c>
      <c r="Q41" s="100">
        <f t="shared" si="10"/>
        <v>26017.921011725997</v>
      </c>
      <c r="R41" s="100">
        <f t="shared" si="11"/>
        <v>27773.470866094198</v>
      </c>
    </row>
    <row r="42" spans="2:20" s="42" customFormat="1">
      <c r="B42" s="32">
        <v>893</v>
      </c>
      <c r="C42" s="33" t="s">
        <v>51</v>
      </c>
      <c r="D42" s="163">
        <v>85</v>
      </c>
      <c r="E42" s="99">
        <f t="shared" si="2"/>
        <v>6.4138357756213878E-4</v>
      </c>
      <c r="F42" s="99">
        <f t="shared" si="13"/>
        <v>6.4138357756213878E-4</v>
      </c>
      <c r="G42" s="99">
        <f t="shared" si="13"/>
        <v>6.4138357756213878E-4</v>
      </c>
      <c r="H42" s="99">
        <f t="shared" si="13"/>
        <v>6.4138357756213878E-4</v>
      </c>
      <c r="I42" s="99">
        <f t="shared" si="13"/>
        <v>6.4138357756213878E-4</v>
      </c>
      <c r="J42" s="99">
        <f t="shared" si="13"/>
        <v>6.4138357756213878E-4</v>
      </c>
      <c r="K42" s="93">
        <f t="shared" si="4"/>
        <v>893</v>
      </c>
      <c r="L42" s="93" t="str">
        <f t="shared" si="5"/>
        <v>Bergen (L.)</v>
      </c>
      <c r="M42" s="100">
        <f t="shared" si="6"/>
        <v>12699.394835730347</v>
      </c>
      <c r="N42" s="100">
        <f t="shared" si="7"/>
        <v>13742.925916423948</v>
      </c>
      <c r="O42" s="100">
        <f t="shared" si="8"/>
        <v>14787.739764272672</v>
      </c>
      <c r="P42" s="100">
        <f t="shared" si="9"/>
        <v>15833.836379276519</v>
      </c>
      <c r="Q42" s="100">
        <f t="shared" si="10"/>
        <v>16881.857145013055</v>
      </c>
      <c r="R42" s="100">
        <f t="shared" si="11"/>
        <v>18020.954378763414</v>
      </c>
      <c r="S42" s="101"/>
    </row>
    <row r="43" spans="2:20" s="42" customFormat="1">
      <c r="B43" s="32">
        <v>373</v>
      </c>
      <c r="C43" s="33" t="s">
        <v>52</v>
      </c>
      <c r="D43" s="163">
        <v>126</v>
      </c>
      <c r="E43" s="99">
        <f t="shared" si="2"/>
        <v>9.5075683262152335E-4</v>
      </c>
      <c r="F43" s="99">
        <f t="shared" ref="F43:J52" si="14">E43</f>
        <v>9.5075683262152335E-4</v>
      </c>
      <c r="G43" s="99">
        <f t="shared" si="14"/>
        <v>9.5075683262152335E-4</v>
      </c>
      <c r="H43" s="99">
        <f t="shared" si="14"/>
        <v>9.5075683262152335E-4</v>
      </c>
      <c r="I43" s="99">
        <f t="shared" si="14"/>
        <v>9.5075683262152335E-4</v>
      </c>
      <c r="J43" s="99">
        <f t="shared" si="14"/>
        <v>9.5075683262152335E-4</v>
      </c>
      <c r="K43" s="93">
        <f t="shared" si="4"/>
        <v>373</v>
      </c>
      <c r="L43" s="93" t="str">
        <f t="shared" si="5"/>
        <v>Bergen (NH.)</v>
      </c>
      <c r="M43" s="100">
        <f t="shared" si="6"/>
        <v>18824.985285906161</v>
      </c>
      <c r="N43" s="100">
        <f t="shared" si="7"/>
        <v>20371.866652581382</v>
      </c>
      <c r="O43" s="100">
        <f t="shared" si="8"/>
        <v>21920.649532921841</v>
      </c>
      <c r="P43" s="100">
        <f t="shared" si="9"/>
        <v>23471.333926927546</v>
      </c>
      <c r="Q43" s="100">
        <f t="shared" si="10"/>
        <v>25024.870591431118</v>
      </c>
      <c r="R43" s="100">
        <f t="shared" si="11"/>
        <v>26713.414726166942</v>
      </c>
      <c r="S43" s="101"/>
    </row>
    <row r="44" spans="2:20" s="42" customFormat="1">
      <c r="B44" s="32">
        <v>748</v>
      </c>
      <c r="C44" s="33" t="s">
        <v>53</v>
      </c>
      <c r="D44" s="163">
        <v>472</v>
      </c>
      <c r="E44" s="99">
        <f t="shared" si="2"/>
        <v>3.5615652777568176E-3</v>
      </c>
      <c r="F44" s="99">
        <f t="shared" si="14"/>
        <v>3.5615652777568176E-3</v>
      </c>
      <c r="G44" s="99">
        <f t="shared" si="14"/>
        <v>3.5615652777568176E-3</v>
      </c>
      <c r="H44" s="99">
        <f t="shared" si="14"/>
        <v>3.5615652777568176E-3</v>
      </c>
      <c r="I44" s="99">
        <f t="shared" si="14"/>
        <v>3.5615652777568176E-3</v>
      </c>
      <c r="J44" s="99">
        <f t="shared" si="14"/>
        <v>3.5615652777568176E-3</v>
      </c>
      <c r="K44" s="93">
        <f t="shared" si="4"/>
        <v>748</v>
      </c>
      <c r="L44" s="93" t="str">
        <f t="shared" si="5"/>
        <v>Bergen op Zoom</v>
      </c>
      <c r="M44" s="100">
        <f t="shared" si="6"/>
        <v>70518.992499584987</v>
      </c>
      <c r="N44" s="100">
        <f t="shared" si="7"/>
        <v>76313.659206495329</v>
      </c>
      <c r="O44" s="100">
        <f t="shared" si="8"/>
        <v>82115.449043961184</v>
      </c>
      <c r="P44" s="100">
        <f t="shared" si="9"/>
        <v>87924.36201198255</v>
      </c>
      <c r="Q44" s="100">
        <f t="shared" si="10"/>
        <v>93743.959675837192</v>
      </c>
      <c r="R44" s="100">
        <f t="shared" si="11"/>
        <v>100069.2996091333</v>
      </c>
      <c r="S44" s="101"/>
    </row>
    <row r="45" spans="2:20" s="42" customFormat="1">
      <c r="B45" s="32">
        <v>1859</v>
      </c>
      <c r="C45" s="33" t="s">
        <v>54</v>
      </c>
      <c r="D45" s="163">
        <v>362</v>
      </c>
      <c r="E45" s="99">
        <f t="shared" si="2"/>
        <v>2.7315394714999323E-3</v>
      </c>
      <c r="F45" s="99">
        <f t="shared" si="14"/>
        <v>2.7315394714999323E-3</v>
      </c>
      <c r="G45" s="99">
        <f t="shared" si="14"/>
        <v>2.7315394714999323E-3</v>
      </c>
      <c r="H45" s="99">
        <f t="shared" si="14"/>
        <v>2.7315394714999323E-3</v>
      </c>
      <c r="I45" s="99">
        <f t="shared" si="14"/>
        <v>2.7315394714999323E-3</v>
      </c>
      <c r="J45" s="99">
        <f t="shared" si="14"/>
        <v>2.7315394714999323E-3</v>
      </c>
      <c r="K45" s="93">
        <f t="shared" si="4"/>
        <v>1859</v>
      </c>
      <c r="L45" s="93" t="str">
        <f t="shared" si="5"/>
        <v>Berkelland</v>
      </c>
      <c r="M45" s="100">
        <f t="shared" si="6"/>
        <v>54084.481535698658</v>
      </c>
      <c r="N45" s="100">
        <f t="shared" si="7"/>
        <v>58528.696255829047</v>
      </c>
      <c r="O45" s="100">
        <f t="shared" si="8"/>
        <v>62978.374054902437</v>
      </c>
      <c r="P45" s="100">
        <f t="shared" si="9"/>
        <v>67433.514932918828</v>
      </c>
      <c r="Q45" s="100">
        <f t="shared" si="10"/>
        <v>71896.85042934971</v>
      </c>
      <c r="R45" s="100">
        <f t="shared" si="11"/>
        <v>76748.064530733594</v>
      </c>
      <c r="S45" s="101"/>
    </row>
    <row r="46" spans="2:20" s="42" customFormat="1">
      <c r="B46" s="32">
        <v>1721</v>
      </c>
      <c r="C46" s="33" t="s">
        <v>55</v>
      </c>
      <c r="D46" s="163">
        <v>226</v>
      </c>
      <c r="E46" s="99">
        <f t="shared" si="2"/>
        <v>1.7053257474005101E-3</v>
      </c>
      <c r="F46" s="99">
        <f t="shared" si="14"/>
        <v>1.7053257474005101E-3</v>
      </c>
      <c r="G46" s="99">
        <f t="shared" si="14"/>
        <v>1.7053257474005101E-3</v>
      </c>
      <c r="H46" s="99">
        <f t="shared" si="14"/>
        <v>1.7053257474005101E-3</v>
      </c>
      <c r="I46" s="99">
        <f t="shared" si="14"/>
        <v>1.7053257474005101E-3</v>
      </c>
      <c r="J46" s="99">
        <f t="shared" si="14"/>
        <v>1.7053257474005101E-3</v>
      </c>
      <c r="K46" s="93">
        <f t="shared" si="4"/>
        <v>1721</v>
      </c>
      <c r="L46" s="93" t="str">
        <f t="shared" si="5"/>
        <v>Bernheze</v>
      </c>
      <c r="M46" s="100">
        <f t="shared" si="6"/>
        <v>33765.449798530099</v>
      </c>
      <c r="N46" s="100">
        <f t="shared" si="7"/>
        <v>36540.014789550733</v>
      </c>
      <c r="O46" s="100">
        <f t="shared" si="8"/>
        <v>39317.990432066159</v>
      </c>
      <c r="P46" s="100">
        <f t="shared" si="9"/>
        <v>42099.376726076393</v>
      </c>
      <c r="Q46" s="100">
        <f t="shared" si="10"/>
        <v>44885.878997328829</v>
      </c>
      <c r="R46" s="100">
        <f t="shared" si="11"/>
        <v>47914.537524712134</v>
      </c>
      <c r="S46" s="101"/>
    </row>
    <row r="47" spans="2:20" s="103" customFormat="1">
      <c r="B47" s="32">
        <v>753</v>
      </c>
      <c r="C47" s="33" t="s">
        <v>56</v>
      </c>
      <c r="D47" s="163">
        <v>178</v>
      </c>
      <c r="E47" s="99">
        <f t="shared" si="2"/>
        <v>1.3431326683065964E-3</v>
      </c>
      <c r="F47" s="99">
        <f t="shared" si="14"/>
        <v>1.3431326683065964E-3</v>
      </c>
      <c r="G47" s="99">
        <f t="shared" si="14"/>
        <v>1.3431326683065964E-3</v>
      </c>
      <c r="H47" s="99">
        <f t="shared" si="14"/>
        <v>1.3431326683065964E-3</v>
      </c>
      <c r="I47" s="99">
        <f t="shared" si="14"/>
        <v>1.3431326683065964E-3</v>
      </c>
      <c r="J47" s="99">
        <f t="shared" si="14"/>
        <v>1.3431326683065964E-3</v>
      </c>
      <c r="K47" s="164">
        <f t="shared" si="4"/>
        <v>753</v>
      </c>
      <c r="L47" s="107" t="str">
        <f t="shared" si="5"/>
        <v>Best</v>
      </c>
      <c r="M47" s="100">
        <f t="shared" si="6"/>
        <v>26594.026832470608</v>
      </c>
      <c r="N47" s="100">
        <f t="shared" si="7"/>
        <v>28779.30368380544</v>
      </c>
      <c r="O47" s="100">
        <f t="shared" si="8"/>
        <v>30967.266800476886</v>
      </c>
      <c r="P47" s="100">
        <f t="shared" si="9"/>
        <v>33157.916182484943</v>
      </c>
      <c r="Q47" s="100">
        <f t="shared" si="10"/>
        <v>35352.594962497926</v>
      </c>
      <c r="R47" s="100">
        <f t="shared" si="11"/>
        <v>37737.998581410437</v>
      </c>
      <c r="S47" s="108"/>
      <c r="T47" s="42"/>
    </row>
    <row r="48" spans="2:20" s="42" customFormat="1">
      <c r="B48" s="32">
        <v>209</v>
      </c>
      <c r="C48" s="33" t="s">
        <v>57</v>
      </c>
      <c r="D48" s="163">
        <v>153</v>
      </c>
      <c r="E48" s="99">
        <f t="shared" si="2"/>
        <v>1.1544904396118497E-3</v>
      </c>
      <c r="F48" s="99">
        <f t="shared" si="14"/>
        <v>1.1544904396118497E-3</v>
      </c>
      <c r="G48" s="99">
        <f t="shared" si="14"/>
        <v>1.1544904396118497E-3</v>
      </c>
      <c r="H48" s="99">
        <f t="shared" si="14"/>
        <v>1.1544904396118497E-3</v>
      </c>
      <c r="I48" s="99">
        <f t="shared" si="14"/>
        <v>1.1544904396118497E-3</v>
      </c>
      <c r="J48" s="99">
        <f t="shared" si="14"/>
        <v>1.1544904396118497E-3</v>
      </c>
      <c r="K48" s="93">
        <f t="shared" si="4"/>
        <v>209</v>
      </c>
      <c r="L48" s="93" t="str">
        <f t="shared" si="5"/>
        <v>Beuningen</v>
      </c>
      <c r="M48" s="100">
        <f t="shared" si="6"/>
        <v>22858.910704314625</v>
      </c>
      <c r="N48" s="100">
        <f t="shared" si="7"/>
        <v>24737.266649563106</v>
      </c>
      <c r="O48" s="100">
        <f t="shared" si="8"/>
        <v>26617.931575690807</v>
      </c>
      <c r="P48" s="100">
        <f t="shared" si="9"/>
        <v>28500.905482697734</v>
      </c>
      <c r="Q48" s="100">
        <f t="shared" si="10"/>
        <v>30387.342861023495</v>
      </c>
      <c r="R48" s="100">
        <f t="shared" si="11"/>
        <v>32437.717881774141</v>
      </c>
      <c r="S48" s="101"/>
    </row>
    <row r="49" spans="2:19" s="42" customFormat="1">
      <c r="B49" s="32">
        <v>375</v>
      </c>
      <c r="C49" s="33" t="s">
        <v>58</v>
      </c>
      <c r="D49" s="163">
        <v>305</v>
      </c>
      <c r="E49" s="99">
        <f t="shared" si="2"/>
        <v>2.3014351900759096E-3</v>
      </c>
      <c r="F49" s="99">
        <f t="shared" si="14"/>
        <v>2.3014351900759096E-3</v>
      </c>
      <c r="G49" s="99">
        <f t="shared" si="14"/>
        <v>2.3014351900759096E-3</v>
      </c>
      <c r="H49" s="99">
        <f t="shared" si="14"/>
        <v>2.3014351900759096E-3</v>
      </c>
      <c r="I49" s="99">
        <f t="shared" si="14"/>
        <v>2.3014351900759096E-3</v>
      </c>
      <c r="J49" s="99">
        <f t="shared" si="14"/>
        <v>2.3014351900759096E-3</v>
      </c>
      <c r="K49" s="93">
        <f t="shared" si="4"/>
        <v>375</v>
      </c>
      <c r="L49" s="93" t="str">
        <f t="shared" si="5"/>
        <v>Beverwijk</v>
      </c>
      <c r="M49" s="100">
        <f t="shared" si="6"/>
        <v>45568.41676350301</v>
      </c>
      <c r="N49" s="100">
        <f t="shared" si="7"/>
        <v>49312.851817756513</v>
      </c>
      <c r="O49" s="100">
        <f t="shared" si="8"/>
        <v>53061.889742390173</v>
      </c>
      <c r="P49" s="100">
        <f t="shared" si="9"/>
        <v>56815.530537403982</v>
      </c>
      <c r="Q49" s="100">
        <f t="shared" si="10"/>
        <v>60576.075637988019</v>
      </c>
      <c r="R49" s="100">
        <f t="shared" si="11"/>
        <v>64663.42453556283</v>
      </c>
      <c r="S49" s="101"/>
    </row>
    <row r="50" spans="2:19" s="42" customFormat="1">
      <c r="B50" s="32">
        <v>1728</v>
      </c>
      <c r="C50" s="33" t="s">
        <v>59</v>
      </c>
      <c r="D50" s="163">
        <v>189</v>
      </c>
      <c r="E50" s="99">
        <f t="shared" si="2"/>
        <v>1.426135248932285E-3</v>
      </c>
      <c r="F50" s="99">
        <f t="shared" si="14"/>
        <v>1.426135248932285E-3</v>
      </c>
      <c r="G50" s="99">
        <f t="shared" si="14"/>
        <v>1.426135248932285E-3</v>
      </c>
      <c r="H50" s="99">
        <f t="shared" si="14"/>
        <v>1.426135248932285E-3</v>
      </c>
      <c r="I50" s="99">
        <f t="shared" si="14"/>
        <v>1.426135248932285E-3</v>
      </c>
      <c r="J50" s="99">
        <f t="shared" si="14"/>
        <v>1.426135248932285E-3</v>
      </c>
      <c r="K50" s="93">
        <f t="shared" si="4"/>
        <v>1728</v>
      </c>
      <c r="L50" s="93" t="str">
        <f t="shared" si="5"/>
        <v>Bladel</v>
      </c>
      <c r="M50" s="100">
        <f t="shared" si="6"/>
        <v>28237.477928859244</v>
      </c>
      <c r="N50" s="100">
        <f t="shared" si="7"/>
        <v>30557.79997887207</v>
      </c>
      <c r="O50" s="100">
        <f t="shared" si="8"/>
        <v>32880.97429938276</v>
      </c>
      <c r="P50" s="100">
        <f t="shared" si="9"/>
        <v>35207.000890391319</v>
      </c>
      <c r="Q50" s="100">
        <f t="shared" si="10"/>
        <v>37537.305887146671</v>
      </c>
      <c r="R50" s="100">
        <f t="shared" si="11"/>
        <v>40070.122089250413</v>
      </c>
      <c r="S50" s="101"/>
    </row>
    <row r="51" spans="2:19" s="42" customFormat="1">
      <c r="B51" s="32">
        <v>376</v>
      </c>
      <c r="C51" s="33" t="s">
        <v>60</v>
      </c>
      <c r="D51" s="163">
        <v>33</v>
      </c>
      <c r="E51" s="99">
        <f t="shared" si="2"/>
        <v>2.4900774187706562E-4</v>
      </c>
      <c r="F51" s="99">
        <f t="shared" si="14"/>
        <v>2.4900774187706562E-4</v>
      </c>
      <c r="G51" s="99">
        <f t="shared" si="14"/>
        <v>2.4900774187706562E-4</v>
      </c>
      <c r="H51" s="99">
        <f t="shared" si="14"/>
        <v>2.4900774187706562E-4</v>
      </c>
      <c r="I51" s="99">
        <f t="shared" si="14"/>
        <v>2.4900774187706562E-4</v>
      </c>
      <c r="J51" s="99">
        <f t="shared" si="14"/>
        <v>2.4900774187706562E-4</v>
      </c>
      <c r="K51" s="93">
        <f t="shared" si="4"/>
        <v>376</v>
      </c>
      <c r="L51" s="93" t="str">
        <f t="shared" si="5"/>
        <v>Blaricum</v>
      </c>
      <c r="M51" s="100">
        <f t="shared" si="6"/>
        <v>4930.3532891658997</v>
      </c>
      <c r="N51" s="100">
        <f t="shared" si="7"/>
        <v>5335.4888851998849</v>
      </c>
      <c r="O51" s="100">
        <f t="shared" si="8"/>
        <v>5741.1224967176249</v>
      </c>
      <c r="P51" s="100">
        <f t="shared" si="9"/>
        <v>6147.254123719119</v>
      </c>
      <c r="Q51" s="100">
        <f t="shared" si="10"/>
        <v>6554.132773946244</v>
      </c>
      <c r="R51" s="100">
        <f t="shared" si="11"/>
        <v>6996.3705235199131</v>
      </c>
      <c r="S51" s="101"/>
    </row>
    <row r="52" spans="2:19" s="42" customFormat="1">
      <c r="B52" s="32">
        <v>377</v>
      </c>
      <c r="C52" s="33" t="s">
        <v>61</v>
      </c>
      <c r="D52" s="163">
        <v>50</v>
      </c>
      <c r="E52" s="99">
        <f t="shared" si="2"/>
        <v>3.7728445738949339E-4</v>
      </c>
      <c r="F52" s="99">
        <f t="shared" si="14"/>
        <v>3.7728445738949339E-4</v>
      </c>
      <c r="G52" s="99">
        <f t="shared" si="14"/>
        <v>3.7728445738949339E-4</v>
      </c>
      <c r="H52" s="99">
        <f t="shared" si="14"/>
        <v>3.7728445738949339E-4</v>
      </c>
      <c r="I52" s="99">
        <f t="shared" si="14"/>
        <v>3.7728445738949339E-4</v>
      </c>
      <c r="J52" s="99">
        <f t="shared" si="14"/>
        <v>3.7728445738949339E-4</v>
      </c>
      <c r="K52" s="93">
        <f t="shared" si="4"/>
        <v>377</v>
      </c>
      <c r="L52" s="93" t="str">
        <f t="shared" si="5"/>
        <v>Bloemendaal</v>
      </c>
      <c r="M52" s="100">
        <f t="shared" si="6"/>
        <v>7470.2322563119687</v>
      </c>
      <c r="N52" s="100">
        <f t="shared" si="7"/>
        <v>8084.0740684846751</v>
      </c>
      <c r="O52" s="100">
        <f t="shared" si="8"/>
        <v>8698.6704495721588</v>
      </c>
      <c r="P52" s="100">
        <f t="shared" si="9"/>
        <v>9314.0213995744234</v>
      </c>
      <c r="Q52" s="100">
        <f t="shared" si="10"/>
        <v>9930.5042029488559</v>
      </c>
      <c r="R52" s="100">
        <f t="shared" si="11"/>
        <v>10600.561399272596</v>
      </c>
      <c r="S52" s="101"/>
    </row>
    <row r="53" spans="2:19" s="42" customFormat="1">
      <c r="B53" s="32">
        <v>1901</v>
      </c>
      <c r="C53" s="33" t="s">
        <v>62</v>
      </c>
      <c r="D53" s="163">
        <v>180</v>
      </c>
      <c r="E53" s="99">
        <f t="shared" si="2"/>
        <v>1.3582240466021762E-3</v>
      </c>
      <c r="F53" s="99">
        <f t="shared" ref="F53:J62" si="15">E53</f>
        <v>1.3582240466021762E-3</v>
      </c>
      <c r="G53" s="99">
        <f t="shared" si="15"/>
        <v>1.3582240466021762E-3</v>
      </c>
      <c r="H53" s="99">
        <f t="shared" si="15"/>
        <v>1.3582240466021762E-3</v>
      </c>
      <c r="I53" s="99">
        <f t="shared" si="15"/>
        <v>1.3582240466021762E-3</v>
      </c>
      <c r="J53" s="99">
        <f t="shared" si="15"/>
        <v>1.3582240466021762E-3</v>
      </c>
      <c r="K53" s="93">
        <f t="shared" si="4"/>
        <v>1901</v>
      </c>
      <c r="L53" s="93" t="str">
        <f t="shared" si="5"/>
        <v>Bodegraven-Reeuwijk</v>
      </c>
      <c r="M53" s="100">
        <f t="shared" si="6"/>
        <v>26892.836122723089</v>
      </c>
      <c r="N53" s="100">
        <f t="shared" si="7"/>
        <v>29102.666646544829</v>
      </c>
      <c r="O53" s="100">
        <f t="shared" si="8"/>
        <v>31315.213618459777</v>
      </c>
      <c r="P53" s="100">
        <f t="shared" si="9"/>
        <v>33530.477038467921</v>
      </c>
      <c r="Q53" s="100">
        <f t="shared" si="10"/>
        <v>35749.815130615883</v>
      </c>
      <c r="R53" s="100">
        <f t="shared" si="11"/>
        <v>38162.021037381346</v>
      </c>
      <c r="S53" s="101"/>
    </row>
    <row r="54" spans="2:19" s="42" customFormat="1">
      <c r="B54" s="32">
        <v>755</v>
      </c>
      <c r="C54" s="33" t="s">
        <v>63</v>
      </c>
      <c r="D54" s="163">
        <v>73</v>
      </c>
      <c r="E54" s="99">
        <f t="shared" si="2"/>
        <v>5.5083530778866029E-4</v>
      </c>
      <c r="F54" s="99">
        <f t="shared" si="15"/>
        <v>5.5083530778866029E-4</v>
      </c>
      <c r="G54" s="99">
        <f t="shared" si="15"/>
        <v>5.5083530778866029E-4</v>
      </c>
      <c r="H54" s="99">
        <f t="shared" si="15"/>
        <v>5.5083530778866029E-4</v>
      </c>
      <c r="I54" s="99">
        <f t="shared" si="15"/>
        <v>5.5083530778866029E-4</v>
      </c>
      <c r="J54" s="99">
        <f t="shared" si="15"/>
        <v>5.5083530778866029E-4</v>
      </c>
      <c r="K54" s="93">
        <f t="shared" si="4"/>
        <v>755</v>
      </c>
      <c r="L54" s="93" t="str">
        <f t="shared" si="5"/>
        <v>Boekel</v>
      </c>
      <c r="M54" s="100">
        <f t="shared" si="6"/>
        <v>10906.539094215474</v>
      </c>
      <c r="N54" s="100">
        <f t="shared" si="7"/>
        <v>11802.748139987623</v>
      </c>
      <c r="O54" s="100">
        <f t="shared" si="8"/>
        <v>12700.058856375352</v>
      </c>
      <c r="P54" s="100">
        <f t="shared" si="9"/>
        <v>13598.471243378657</v>
      </c>
      <c r="Q54" s="100">
        <f t="shared" si="10"/>
        <v>14498.536136305327</v>
      </c>
      <c r="R54" s="100">
        <f t="shared" si="11"/>
        <v>15476.819642937988</v>
      </c>
    </row>
    <row r="55" spans="2:19" s="42" customFormat="1">
      <c r="B55" s="32">
        <v>1681</v>
      </c>
      <c r="C55" s="33" t="s">
        <v>64</v>
      </c>
      <c r="D55" s="163">
        <v>208</v>
      </c>
      <c r="E55" s="99">
        <f t="shared" si="2"/>
        <v>1.5695033427402924E-3</v>
      </c>
      <c r="F55" s="99">
        <f t="shared" si="15"/>
        <v>1.5695033427402924E-3</v>
      </c>
      <c r="G55" s="99">
        <f t="shared" si="15"/>
        <v>1.5695033427402924E-3</v>
      </c>
      <c r="H55" s="99">
        <f t="shared" si="15"/>
        <v>1.5695033427402924E-3</v>
      </c>
      <c r="I55" s="99">
        <f t="shared" si="15"/>
        <v>1.5695033427402924E-3</v>
      </c>
      <c r="J55" s="99">
        <f t="shared" si="15"/>
        <v>1.5695033427402924E-3</v>
      </c>
      <c r="K55" s="93">
        <f t="shared" si="4"/>
        <v>1681</v>
      </c>
      <c r="L55" s="93" t="str">
        <f t="shared" si="5"/>
        <v>Borger-Odoorn</v>
      </c>
      <c r="M55" s="100">
        <f t="shared" si="6"/>
        <v>31076.166186257789</v>
      </c>
      <c r="N55" s="100">
        <f t="shared" si="7"/>
        <v>33629.748124896243</v>
      </c>
      <c r="O55" s="100">
        <f t="shared" si="8"/>
        <v>36186.469070220184</v>
      </c>
      <c r="P55" s="100">
        <f t="shared" si="9"/>
        <v>38746.329022229598</v>
      </c>
      <c r="Q55" s="100">
        <f t="shared" si="10"/>
        <v>41310.89748426724</v>
      </c>
      <c r="R55" s="100">
        <f t="shared" si="11"/>
        <v>44098.335420973999</v>
      </c>
      <c r="S55" s="101"/>
    </row>
    <row r="56" spans="2:19" s="42" customFormat="1">
      <c r="B56" s="32">
        <v>147</v>
      </c>
      <c r="C56" s="33" t="s">
        <v>65</v>
      </c>
      <c r="D56" s="163">
        <v>163</v>
      </c>
      <c r="E56" s="99">
        <f t="shared" si="2"/>
        <v>1.2299473310897484E-3</v>
      </c>
      <c r="F56" s="99">
        <f t="shared" si="15"/>
        <v>1.2299473310897484E-3</v>
      </c>
      <c r="G56" s="99">
        <f t="shared" si="15"/>
        <v>1.2299473310897484E-3</v>
      </c>
      <c r="H56" s="99">
        <f t="shared" si="15"/>
        <v>1.2299473310897484E-3</v>
      </c>
      <c r="I56" s="99">
        <f t="shared" si="15"/>
        <v>1.2299473310897484E-3</v>
      </c>
      <c r="J56" s="99">
        <f t="shared" si="15"/>
        <v>1.2299473310897484E-3</v>
      </c>
      <c r="K56" s="93">
        <f t="shared" si="4"/>
        <v>147</v>
      </c>
      <c r="L56" s="93" t="str">
        <f t="shared" si="5"/>
        <v>Borne</v>
      </c>
      <c r="M56" s="100">
        <f t="shared" si="6"/>
        <v>24352.95715557702</v>
      </c>
      <c r="N56" s="100">
        <f t="shared" si="7"/>
        <v>26354.081463260038</v>
      </c>
      <c r="O56" s="100">
        <f t="shared" si="8"/>
        <v>28357.66566560524</v>
      </c>
      <c r="P56" s="100">
        <f t="shared" si="9"/>
        <v>30363.70976261262</v>
      </c>
      <c r="Q56" s="100">
        <f t="shared" si="10"/>
        <v>32373.443701613269</v>
      </c>
      <c r="R56" s="100">
        <f t="shared" si="11"/>
        <v>34557.830161628663</v>
      </c>
      <c r="S56" s="101"/>
    </row>
    <row r="57" spans="2:19" s="42" customFormat="1">
      <c r="B57" s="32">
        <v>654</v>
      </c>
      <c r="C57" s="33" t="s">
        <v>66</v>
      </c>
      <c r="D57" s="163">
        <v>166</v>
      </c>
      <c r="E57" s="99">
        <f t="shared" si="2"/>
        <v>1.2525843985331181E-3</v>
      </c>
      <c r="F57" s="99">
        <f t="shared" si="15"/>
        <v>1.2525843985331181E-3</v>
      </c>
      <c r="G57" s="99">
        <f t="shared" si="15"/>
        <v>1.2525843985331181E-3</v>
      </c>
      <c r="H57" s="99">
        <f t="shared" si="15"/>
        <v>1.2525843985331181E-3</v>
      </c>
      <c r="I57" s="99">
        <f t="shared" si="15"/>
        <v>1.2525843985331181E-3</v>
      </c>
      <c r="J57" s="99">
        <f t="shared" si="15"/>
        <v>1.2525843985331181E-3</v>
      </c>
      <c r="K57" s="93">
        <f t="shared" si="4"/>
        <v>654</v>
      </c>
      <c r="L57" s="93" t="str">
        <f t="shared" si="5"/>
        <v>Borsele</v>
      </c>
      <c r="M57" s="100">
        <f t="shared" si="6"/>
        <v>24801.171090955741</v>
      </c>
      <c r="N57" s="100">
        <f t="shared" si="7"/>
        <v>26839.125907369122</v>
      </c>
      <c r="O57" s="100">
        <f t="shared" si="8"/>
        <v>28879.585892579573</v>
      </c>
      <c r="P57" s="100">
        <f t="shared" si="9"/>
        <v>30922.551046587087</v>
      </c>
      <c r="Q57" s="100">
        <f t="shared" si="10"/>
        <v>32969.273953790202</v>
      </c>
      <c r="R57" s="100">
        <f t="shared" si="11"/>
        <v>35193.863845585023</v>
      </c>
      <c r="S57" s="101"/>
    </row>
    <row r="58" spans="2:19" s="42" customFormat="1">
      <c r="B58" s="32">
        <v>757</v>
      </c>
      <c r="C58" s="33" t="s">
        <v>67</v>
      </c>
      <c r="D58" s="163">
        <v>417</v>
      </c>
      <c r="E58" s="99">
        <f t="shared" si="2"/>
        <v>3.1465523746283747E-3</v>
      </c>
      <c r="F58" s="99">
        <f t="shared" si="15"/>
        <v>3.1465523746283747E-3</v>
      </c>
      <c r="G58" s="99">
        <f t="shared" si="15"/>
        <v>3.1465523746283747E-3</v>
      </c>
      <c r="H58" s="99">
        <f t="shared" si="15"/>
        <v>3.1465523746283747E-3</v>
      </c>
      <c r="I58" s="99">
        <f t="shared" si="15"/>
        <v>3.1465523746283747E-3</v>
      </c>
      <c r="J58" s="99">
        <f t="shared" si="15"/>
        <v>3.1465523746283747E-3</v>
      </c>
      <c r="K58" s="93">
        <f t="shared" si="4"/>
        <v>757</v>
      </c>
      <c r="L58" s="93" t="str">
        <f t="shared" si="5"/>
        <v>Boxtel</v>
      </c>
      <c r="M58" s="100">
        <f t="shared" si="6"/>
        <v>62301.737017641819</v>
      </c>
      <c r="N58" s="100">
        <f t="shared" si="7"/>
        <v>67421.177731162185</v>
      </c>
      <c r="O58" s="100">
        <f t="shared" si="8"/>
        <v>72546.91154943181</v>
      </c>
      <c r="P58" s="100">
        <f t="shared" si="9"/>
        <v>77678.938472450682</v>
      </c>
      <c r="Q58" s="100">
        <f t="shared" si="10"/>
        <v>82820.405052593444</v>
      </c>
      <c r="R58" s="100">
        <f t="shared" si="11"/>
        <v>88408.682069933449</v>
      </c>
      <c r="S58" s="101"/>
    </row>
    <row r="59" spans="2:19" s="42" customFormat="1">
      <c r="B59" s="32">
        <v>758</v>
      </c>
      <c r="C59" s="33" t="s">
        <v>68</v>
      </c>
      <c r="D59" s="163">
        <v>1225</v>
      </c>
      <c r="E59" s="99">
        <f t="shared" si="2"/>
        <v>9.2434692060425882E-3</v>
      </c>
      <c r="F59" s="99">
        <f t="shared" si="15"/>
        <v>9.2434692060425882E-3</v>
      </c>
      <c r="G59" s="99">
        <f t="shared" si="15"/>
        <v>9.2434692060425882E-3</v>
      </c>
      <c r="H59" s="99">
        <f t="shared" si="15"/>
        <v>9.2434692060425882E-3</v>
      </c>
      <c r="I59" s="99">
        <f t="shared" si="15"/>
        <v>9.2434692060425882E-3</v>
      </c>
      <c r="J59" s="99">
        <f t="shared" si="15"/>
        <v>9.2434692060425882E-3</v>
      </c>
      <c r="K59" s="93">
        <f t="shared" si="4"/>
        <v>758</v>
      </c>
      <c r="L59" s="93" t="str">
        <f t="shared" si="5"/>
        <v>Breda</v>
      </c>
      <c r="M59" s="100">
        <f t="shared" si="6"/>
        <v>183020.69027964326</v>
      </c>
      <c r="N59" s="100">
        <f t="shared" si="7"/>
        <v>198059.81467787453</v>
      </c>
      <c r="O59" s="100">
        <f t="shared" si="8"/>
        <v>213117.4260145179</v>
      </c>
      <c r="P59" s="100">
        <f t="shared" si="9"/>
        <v>228193.52428957337</v>
      </c>
      <c r="Q59" s="100">
        <f t="shared" si="10"/>
        <v>243297.35297224697</v>
      </c>
      <c r="R59" s="100">
        <f t="shared" si="11"/>
        <v>259713.75428217859</v>
      </c>
    </row>
    <row r="60" spans="2:19" s="42" customFormat="1">
      <c r="B60" s="32">
        <v>1876</v>
      </c>
      <c r="C60" s="33" t="s">
        <v>69</v>
      </c>
      <c r="D60" s="163">
        <v>275</v>
      </c>
      <c r="E60" s="99">
        <f t="shared" si="2"/>
        <v>2.0750645156422136E-3</v>
      </c>
      <c r="F60" s="99">
        <f t="shared" si="15"/>
        <v>2.0750645156422136E-3</v>
      </c>
      <c r="G60" s="99">
        <f t="shared" si="15"/>
        <v>2.0750645156422136E-3</v>
      </c>
      <c r="H60" s="99">
        <f t="shared" si="15"/>
        <v>2.0750645156422136E-3</v>
      </c>
      <c r="I60" s="99">
        <f t="shared" si="15"/>
        <v>2.0750645156422136E-3</v>
      </c>
      <c r="J60" s="99">
        <f t="shared" si="15"/>
        <v>2.0750645156422136E-3</v>
      </c>
      <c r="K60" s="93">
        <f t="shared" si="4"/>
        <v>1876</v>
      </c>
      <c r="L60" s="93" t="str">
        <f t="shared" si="5"/>
        <v>Bronckhorst</v>
      </c>
      <c r="M60" s="100">
        <f t="shared" si="6"/>
        <v>41086.277409715825</v>
      </c>
      <c r="N60" s="100">
        <f t="shared" si="7"/>
        <v>44462.407376665709</v>
      </c>
      <c r="O60" s="100">
        <f t="shared" si="8"/>
        <v>47842.687472646874</v>
      </c>
      <c r="P60" s="100">
        <f t="shared" si="9"/>
        <v>51227.117697659327</v>
      </c>
      <c r="Q60" s="100">
        <f t="shared" si="10"/>
        <v>54617.773116218705</v>
      </c>
      <c r="R60" s="100">
        <f t="shared" si="11"/>
        <v>58303.087695999275</v>
      </c>
      <c r="S60" s="101"/>
    </row>
    <row r="61" spans="2:19" s="42" customFormat="1">
      <c r="B61" s="32">
        <v>213</v>
      </c>
      <c r="C61" s="33" t="s">
        <v>70</v>
      </c>
      <c r="D61" s="163">
        <v>183</v>
      </c>
      <c r="E61" s="99">
        <f t="shared" si="2"/>
        <v>1.3808611140455457E-3</v>
      </c>
      <c r="F61" s="99">
        <f t="shared" si="15"/>
        <v>1.3808611140455457E-3</v>
      </c>
      <c r="G61" s="99">
        <f t="shared" si="15"/>
        <v>1.3808611140455457E-3</v>
      </c>
      <c r="H61" s="99">
        <f t="shared" si="15"/>
        <v>1.3808611140455457E-3</v>
      </c>
      <c r="I61" s="99">
        <f t="shared" si="15"/>
        <v>1.3808611140455457E-3</v>
      </c>
      <c r="J61" s="99">
        <f t="shared" si="15"/>
        <v>1.3808611140455457E-3</v>
      </c>
      <c r="K61" s="93">
        <f t="shared" si="4"/>
        <v>213</v>
      </c>
      <c r="L61" s="93" t="str">
        <f t="shared" si="5"/>
        <v>Brummen</v>
      </c>
      <c r="M61" s="100">
        <f t="shared" si="6"/>
        <v>27341.050058101806</v>
      </c>
      <c r="N61" s="100">
        <f t="shared" si="7"/>
        <v>29587.711090653909</v>
      </c>
      <c r="O61" s="100">
        <f t="shared" si="8"/>
        <v>31837.133845434102</v>
      </c>
      <c r="P61" s="100">
        <f t="shared" si="9"/>
        <v>34089.318322442385</v>
      </c>
      <c r="Q61" s="100">
        <f t="shared" si="10"/>
        <v>36345.645382792813</v>
      </c>
      <c r="R61" s="100">
        <f t="shared" si="11"/>
        <v>38798.054721337699</v>
      </c>
      <c r="S61" s="101"/>
    </row>
    <row r="62" spans="2:19" s="42" customFormat="1">
      <c r="B62" s="32">
        <v>899</v>
      </c>
      <c r="C62" s="33" t="s">
        <v>71</v>
      </c>
      <c r="D62" s="163">
        <v>382</v>
      </c>
      <c r="E62" s="99">
        <f t="shared" si="2"/>
        <v>2.8824532544557296E-3</v>
      </c>
      <c r="F62" s="99">
        <f t="shared" si="15"/>
        <v>2.8824532544557296E-3</v>
      </c>
      <c r="G62" s="99">
        <f t="shared" si="15"/>
        <v>2.8824532544557296E-3</v>
      </c>
      <c r="H62" s="99">
        <f t="shared" si="15"/>
        <v>2.8824532544557296E-3</v>
      </c>
      <c r="I62" s="99">
        <f t="shared" si="15"/>
        <v>2.8824532544557296E-3</v>
      </c>
      <c r="J62" s="99">
        <f t="shared" si="15"/>
        <v>2.8824532544557296E-3</v>
      </c>
      <c r="K62" s="93">
        <f t="shared" si="4"/>
        <v>899</v>
      </c>
      <c r="L62" s="93" t="str">
        <f t="shared" si="5"/>
        <v>Brunssum</v>
      </c>
      <c r="M62" s="100">
        <f t="shared" si="6"/>
        <v>57072.574438223448</v>
      </c>
      <c r="N62" s="100">
        <f t="shared" si="7"/>
        <v>61762.325883222918</v>
      </c>
      <c r="O62" s="100">
        <f t="shared" si="8"/>
        <v>66457.842234731303</v>
      </c>
      <c r="P62" s="100">
        <f t="shared" si="9"/>
        <v>71159.123492748593</v>
      </c>
      <c r="Q62" s="100">
        <f t="shared" si="10"/>
        <v>75869.052110529257</v>
      </c>
      <c r="R62" s="100">
        <f t="shared" si="11"/>
        <v>80988.289090442631</v>
      </c>
      <c r="S62" s="101"/>
    </row>
    <row r="63" spans="2:19" s="42" customFormat="1">
      <c r="B63" s="32">
        <v>312</v>
      </c>
      <c r="C63" s="33" t="s">
        <v>72</v>
      </c>
      <c r="D63" s="163">
        <v>49</v>
      </c>
      <c r="E63" s="99">
        <f t="shared" si="2"/>
        <v>3.6973876824170353E-4</v>
      </c>
      <c r="F63" s="99">
        <f t="shared" ref="F63:J72" si="16">E63</f>
        <v>3.6973876824170353E-4</v>
      </c>
      <c r="G63" s="99">
        <f t="shared" si="16"/>
        <v>3.6973876824170353E-4</v>
      </c>
      <c r="H63" s="99">
        <f t="shared" si="16"/>
        <v>3.6973876824170353E-4</v>
      </c>
      <c r="I63" s="99">
        <f t="shared" si="16"/>
        <v>3.6973876824170353E-4</v>
      </c>
      <c r="J63" s="99">
        <f t="shared" si="16"/>
        <v>3.6973876824170353E-4</v>
      </c>
      <c r="K63" s="93">
        <f t="shared" si="4"/>
        <v>312</v>
      </c>
      <c r="L63" s="93" t="str">
        <f t="shared" si="5"/>
        <v>Bunnik</v>
      </c>
      <c r="M63" s="100">
        <f t="shared" si="6"/>
        <v>7320.8276111857303</v>
      </c>
      <c r="N63" s="100">
        <f t="shared" si="7"/>
        <v>7922.3925871149813</v>
      </c>
      <c r="O63" s="100">
        <f t="shared" si="8"/>
        <v>8524.6970405807169</v>
      </c>
      <c r="P63" s="100">
        <f t="shared" si="9"/>
        <v>9127.7409715829344</v>
      </c>
      <c r="Q63" s="100">
        <f t="shared" si="10"/>
        <v>9731.8941188898789</v>
      </c>
      <c r="R63" s="100">
        <f t="shared" si="11"/>
        <v>10388.550171287145</v>
      </c>
      <c r="S63" s="101"/>
    </row>
    <row r="64" spans="2:19" s="42" customFormat="1">
      <c r="B64" s="32">
        <v>313</v>
      </c>
      <c r="C64" s="33" t="s">
        <v>73</v>
      </c>
      <c r="D64" s="163">
        <v>121</v>
      </c>
      <c r="E64" s="99">
        <f t="shared" si="2"/>
        <v>9.1302838688257402E-4</v>
      </c>
      <c r="F64" s="99">
        <f t="shared" si="16"/>
        <v>9.1302838688257402E-4</v>
      </c>
      <c r="G64" s="99">
        <f t="shared" si="16"/>
        <v>9.1302838688257402E-4</v>
      </c>
      <c r="H64" s="99">
        <f t="shared" si="16"/>
        <v>9.1302838688257402E-4</v>
      </c>
      <c r="I64" s="99">
        <f t="shared" si="16"/>
        <v>9.1302838688257402E-4</v>
      </c>
      <c r="J64" s="99">
        <f t="shared" si="16"/>
        <v>9.1302838688257402E-4</v>
      </c>
      <c r="K64" s="93">
        <f t="shared" si="4"/>
        <v>313</v>
      </c>
      <c r="L64" s="93" t="str">
        <f t="shared" si="5"/>
        <v>Bunschoten</v>
      </c>
      <c r="M64" s="100">
        <f t="shared" si="6"/>
        <v>18077.962060274967</v>
      </c>
      <c r="N64" s="100">
        <f t="shared" si="7"/>
        <v>19563.459245732913</v>
      </c>
      <c r="O64" s="100">
        <f t="shared" si="8"/>
        <v>21050.782487964625</v>
      </c>
      <c r="P64" s="100">
        <f t="shared" si="9"/>
        <v>22539.931786970104</v>
      </c>
      <c r="Q64" s="100">
        <f t="shared" si="10"/>
        <v>24031.820171136231</v>
      </c>
      <c r="R64" s="100">
        <f t="shared" si="11"/>
        <v>25653.358586239683</v>
      </c>
      <c r="S64" s="101"/>
    </row>
    <row r="65" spans="2:19" s="42" customFormat="1">
      <c r="B65" s="32">
        <v>214</v>
      </c>
      <c r="C65" s="33" t="s">
        <v>74</v>
      </c>
      <c r="D65" s="163">
        <v>135</v>
      </c>
      <c r="E65" s="99">
        <f t="shared" si="2"/>
        <v>1.0186680349516322E-3</v>
      </c>
      <c r="F65" s="99">
        <f t="shared" si="16"/>
        <v>1.0186680349516322E-3</v>
      </c>
      <c r="G65" s="99">
        <f t="shared" si="16"/>
        <v>1.0186680349516322E-3</v>
      </c>
      <c r="H65" s="99">
        <f t="shared" si="16"/>
        <v>1.0186680349516322E-3</v>
      </c>
      <c r="I65" s="99">
        <f t="shared" si="16"/>
        <v>1.0186680349516322E-3</v>
      </c>
      <c r="J65" s="99">
        <f t="shared" si="16"/>
        <v>1.0186680349516322E-3</v>
      </c>
      <c r="K65" s="93">
        <f t="shared" si="4"/>
        <v>214</v>
      </c>
      <c r="L65" s="93" t="str">
        <f t="shared" si="5"/>
        <v>Buren</v>
      </c>
      <c r="M65" s="100">
        <f t="shared" si="6"/>
        <v>20169.627092042319</v>
      </c>
      <c r="N65" s="100">
        <f t="shared" si="7"/>
        <v>21826.999984908623</v>
      </c>
      <c r="O65" s="100">
        <f t="shared" si="8"/>
        <v>23486.410213844832</v>
      </c>
      <c r="P65" s="100">
        <f t="shared" si="9"/>
        <v>25147.857778850943</v>
      </c>
      <c r="Q65" s="100">
        <f t="shared" si="10"/>
        <v>26812.361347961913</v>
      </c>
      <c r="R65" s="100">
        <f t="shared" si="11"/>
        <v>28621.51577803601</v>
      </c>
    </row>
    <row r="66" spans="2:19" s="42" customFormat="1">
      <c r="B66" s="32">
        <v>502</v>
      </c>
      <c r="C66" s="33" t="s">
        <v>75</v>
      </c>
      <c r="D66" s="163">
        <v>471</v>
      </c>
      <c r="E66" s="99">
        <f t="shared" si="2"/>
        <v>3.5540195886090277E-3</v>
      </c>
      <c r="F66" s="99">
        <f t="shared" si="16"/>
        <v>3.5540195886090277E-3</v>
      </c>
      <c r="G66" s="99">
        <f t="shared" si="16"/>
        <v>3.5540195886090277E-3</v>
      </c>
      <c r="H66" s="99">
        <f t="shared" si="16"/>
        <v>3.5540195886090277E-3</v>
      </c>
      <c r="I66" s="99">
        <f t="shared" si="16"/>
        <v>3.5540195886090277E-3</v>
      </c>
      <c r="J66" s="99">
        <f t="shared" si="16"/>
        <v>3.5540195886090277E-3</v>
      </c>
      <c r="K66" s="93">
        <f t="shared" si="4"/>
        <v>502</v>
      </c>
      <c r="L66" s="93" t="str">
        <f t="shared" si="5"/>
        <v>Capelle aan den IJssel</v>
      </c>
      <c r="M66" s="100">
        <f t="shared" si="6"/>
        <v>70369.587854458747</v>
      </c>
      <c r="N66" s="100">
        <f t="shared" si="7"/>
        <v>76151.977725125631</v>
      </c>
      <c r="O66" s="100">
        <f t="shared" si="8"/>
        <v>81941.475634969742</v>
      </c>
      <c r="P66" s="100">
        <f t="shared" si="9"/>
        <v>87738.081583991065</v>
      </c>
      <c r="Q66" s="100">
        <f t="shared" si="10"/>
        <v>93545.349591778213</v>
      </c>
      <c r="R66" s="100">
        <f t="shared" si="11"/>
        <v>99857.288381147853</v>
      </c>
      <c r="S66" s="101"/>
    </row>
    <row r="67" spans="2:19" s="42" customFormat="1">
      <c r="B67" s="32">
        <v>383</v>
      </c>
      <c r="C67" s="33" t="s">
        <v>76</v>
      </c>
      <c r="D67" s="163">
        <v>158</v>
      </c>
      <c r="E67" s="99">
        <f t="shared" si="2"/>
        <v>1.1922188853507991E-3</v>
      </c>
      <c r="F67" s="99">
        <f t="shared" si="16"/>
        <v>1.1922188853507991E-3</v>
      </c>
      <c r="G67" s="99">
        <f t="shared" si="16"/>
        <v>1.1922188853507991E-3</v>
      </c>
      <c r="H67" s="99">
        <f t="shared" si="16"/>
        <v>1.1922188853507991E-3</v>
      </c>
      <c r="I67" s="99">
        <f t="shared" si="16"/>
        <v>1.1922188853507991E-3</v>
      </c>
      <c r="J67" s="99">
        <f t="shared" si="16"/>
        <v>1.1922188853507991E-3</v>
      </c>
      <c r="K67" s="93">
        <f t="shared" si="4"/>
        <v>383</v>
      </c>
      <c r="L67" s="93" t="str">
        <f t="shared" si="5"/>
        <v>Castricum</v>
      </c>
      <c r="M67" s="100">
        <f t="shared" si="6"/>
        <v>23605.933929945822</v>
      </c>
      <c r="N67" s="100">
        <f t="shared" si="7"/>
        <v>25545.674056411572</v>
      </c>
      <c r="O67" s="100">
        <f t="shared" si="8"/>
        <v>27487.798620648024</v>
      </c>
      <c r="P67" s="100">
        <f t="shared" si="9"/>
        <v>29432.307622655175</v>
      </c>
      <c r="Q67" s="100">
        <f t="shared" si="10"/>
        <v>31380.393281318382</v>
      </c>
      <c r="R67" s="100">
        <f t="shared" si="11"/>
        <v>33497.7740217014</v>
      </c>
      <c r="S67" s="101"/>
    </row>
    <row r="68" spans="2:19" s="42" customFormat="1">
      <c r="B68" s="32">
        <v>109</v>
      </c>
      <c r="C68" s="33" t="s">
        <v>77</v>
      </c>
      <c r="D68" s="163">
        <v>266</v>
      </c>
      <c r="E68" s="99">
        <f t="shared" si="2"/>
        <v>2.0071533133121048E-3</v>
      </c>
      <c r="F68" s="99">
        <f t="shared" si="16"/>
        <v>2.0071533133121048E-3</v>
      </c>
      <c r="G68" s="99">
        <f t="shared" si="16"/>
        <v>2.0071533133121048E-3</v>
      </c>
      <c r="H68" s="99">
        <f t="shared" si="16"/>
        <v>2.0071533133121048E-3</v>
      </c>
      <c r="I68" s="99">
        <f t="shared" si="16"/>
        <v>2.0071533133121048E-3</v>
      </c>
      <c r="J68" s="99">
        <f t="shared" si="16"/>
        <v>2.0071533133121048E-3</v>
      </c>
      <c r="K68" s="93">
        <f t="shared" si="4"/>
        <v>109</v>
      </c>
      <c r="L68" s="93" t="str">
        <f t="shared" si="5"/>
        <v>Coevorden</v>
      </c>
      <c r="M68" s="100">
        <f t="shared" si="6"/>
        <v>39741.635603579678</v>
      </c>
      <c r="N68" s="100">
        <f t="shared" si="7"/>
        <v>43007.274044338468</v>
      </c>
      <c r="O68" s="100">
        <f t="shared" si="8"/>
        <v>46276.92679172389</v>
      </c>
      <c r="P68" s="100">
        <f t="shared" si="9"/>
        <v>49550.59384573593</v>
      </c>
      <c r="Q68" s="100">
        <f t="shared" si="10"/>
        <v>52830.28235968791</v>
      </c>
      <c r="R68" s="100">
        <f t="shared" si="11"/>
        <v>56394.986644130207</v>
      </c>
    </row>
    <row r="69" spans="2:19" s="42" customFormat="1">
      <c r="B69" s="32">
        <v>1706</v>
      </c>
      <c r="C69" s="33" t="s">
        <v>78</v>
      </c>
      <c r="D69" s="163">
        <v>101</v>
      </c>
      <c r="E69" s="99">
        <f t="shared" si="2"/>
        <v>7.6211460392677669E-4</v>
      </c>
      <c r="F69" s="99">
        <f t="shared" si="16"/>
        <v>7.6211460392677669E-4</v>
      </c>
      <c r="G69" s="99">
        <f t="shared" si="16"/>
        <v>7.6211460392677669E-4</v>
      </c>
      <c r="H69" s="99">
        <f t="shared" si="16"/>
        <v>7.6211460392677669E-4</v>
      </c>
      <c r="I69" s="99">
        <f t="shared" si="16"/>
        <v>7.6211460392677669E-4</v>
      </c>
      <c r="J69" s="99">
        <f t="shared" si="16"/>
        <v>7.6211460392677669E-4</v>
      </c>
      <c r="K69" s="93">
        <f t="shared" si="4"/>
        <v>1706</v>
      </c>
      <c r="L69" s="93" t="str">
        <f t="shared" si="5"/>
        <v>Cranendonck</v>
      </c>
      <c r="M69" s="100">
        <f t="shared" si="6"/>
        <v>15089.869157750178</v>
      </c>
      <c r="N69" s="100">
        <f t="shared" si="7"/>
        <v>16329.829618339045</v>
      </c>
      <c r="O69" s="100">
        <f t="shared" si="8"/>
        <v>17571.314308135763</v>
      </c>
      <c r="P69" s="100">
        <f t="shared" si="9"/>
        <v>18814.323227140336</v>
      </c>
      <c r="Q69" s="100">
        <f t="shared" si="10"/>
        <v>20059.618489956691</v>
      </c>
      <c r="R69" s="100">
        <f t="shared" si="11"/>
        <v>21413.134026530646</v>
      </c>
      <c r="S69" s="101"/>
    </row>
    <row r="70" spans="2:19" s="42" customFormat="1">
      <c r="B70" s="32">
        <v>216</v>
      </c>
      <c r="C70" s="33" t="s">
        <v>79</v>
      </c>
      <c r="D70" s="163">
        <v>181</v>
      </c>
      <c r="E70" s="99">
        <f t="shared" si="2"/>
        <v>1.3657697357499661E-3</v>
      </c>
      <c r="F70" s="99">
        <f t="shared" si="16"/>
        <v>1.3657697357499661E-3</v>
      </c>
      <c r="G70" s="99">
        <f t="shared" si="16"/>
        <v>1.3657697357499661E-3</v>
      </c>
      <c r="H70" s="99">
        <f t="shared" si="16"/>
        <v>1.3657697357499661E-3</v>
      </c>
      <c r="I70" s="99">
        <f t="shared" si="16"/>
        <v>1.3657697357499661E-3</v>
      </c>
      <c r="J70" s="99">
        <f t="shared" si="16"/>
        <v>1.3657697357499661E-3</v>
      </c>
      <c r="K70" s="93">
        <f t="shared" si="4"/>
        <v>216</v>
      </c>
      <c r="L70" s="93" t="str">
        <f t="shared" si="5"/>
        <v>Culemborg</v>
      </c>
      <c r="M70" s="100">
        <f t="shared" si="6"/>
        <v>27042.240767849329</v>
      </c>
      <c r="N70" s="100">
        <f t="shared" si="7"/>
        <v>29264.348127914524</v>
      </c>
      <c r="O70" s="100">
        <f t="shared" si="8"/>
        <v>31489.187027451218</v>
      </c>
      <c r="P70" s="100">
        <f t="shared" si="9"/>
        <v>33716.757466459414</v>
      </c>
      <c r="Q70" s="100">
        <f t="shared" si="10"/>
        <v>35948.425214674855</v>
      </c>
      <c r="R70" s="100">
        <f t="shared" si="11"/>
        <v>38374.032265366797</v>
      </c>
      <c r="S70" s="101"/>
    </row>
    <row r="71" spans="2:19" s="42" customFormat="1">
      <c r="B71" s="32">
        <v>148</v>
      </c>
      <c r="C71" s="33" t="s">
        <v>80</v>
      </c>
      <c r="D71" s="163">
        <v>153</v>
      </c>
      <c r="E71" s="99">
        <f t="shared" si="2"/>
        <v>1.1544904396118497E-3</v>
      </c>
      <c r="F71" s="99">
        <f t="shared" si="16"/>
        <v>1.1544904396118497E-3</v>
      </c>
      <c r="G71" s="99">
        <f t="shared" si="16"/>
        <v>1.1544904396118497E-3</v>
      </c>
      <c r="H71" s="99">
        <f t="shared" si="16"/>
        <v>1.1544904396118497E-3</v>
      </c>
      <c r="I71" s="99">
        <f t="shared" si="16"/>
        <v>1.1544904396118497E-3</v>
      </c>
      <c r="J71" s="99">
        <f t="shared" si="16"/>
        <v>1.1544904396118497E-3</v>
      </c>
      <c r="K71" s="93">
        <f t="shared" si="4"/>
        <v>148</v>
      </c>
      <c r="L71" s="93" t="str">
        <f t="shared" si="5"/>
        <v>Dalfsen</v>
      </c>
      <c r="M71" s="100">
        <f t="shared" si="6"/>
        <v>22858.910704314625</v>
      </c>
      <c r="N71" s="100">
        <f t="shared" si="7"/>
        <v>24737.266649563106</v>
      </c>
      <c r="O71" s="100">
        <f t="shared" si="8"/>
        <v>26617.931575690807</v>
      </c>
      <c r="P71" s="100">
        <f t="shared" si="9"/>
        <v>28500.905482697734</v>
      </c>
      <c r="Q71" s="100">
        <f t="shared" si="10"/>
        <v>30387.342861023495</v>
      </c>
      <c r="R71" s="100">
        <f t="shared" si="11"/>
        <v>32437.717881774141</v>
      </c>
      <c r="S71" s="101"/>
    </row>
    <row r="72" spans="2:19" s="42" customFormat="1">
      <c r="B72" s="32">
        <v>1891</v>
      </c>
      <c r="C72" s="33" t="s">
        <v>81</v>
      </c>
      <c r="D72" s="163">
        <v>183</v>
      </c>
      <c r="E72" s="99">
        <f t="shared" si="2"/>
        <v>1.3808611140455457E-3</v>
      </c>
      <c r="F72" s="99">
        <f t="shared" si="16"/>
        <v>1.3808611140455457E-3</v>
      </c>
      <c r="G72" s="99">
        <f t="shared" si="16"/>
        <v>1.3808611140455457E-3</v>
      </c>
      <c r="H72" s="99">
        <f t="shared" si="16"/>
        <v>1.3808611140455457E-3</v>
      </c>
      <c r="I72" s="99">
        <f t="shared" si="16"/>
        <v>1.3808611140455457E-3</v>
      </c>
      <c r="J72" s="99">
        <f t="shared" si="16"/>
        <v>1.3808611140455457E-3</v>
      </c>
      <c r="K72" s="93">
        <f t="shared" si="4"/>
        <v>1891</v>
      </c>
      <c r="L72" s="93" t="str">
        <f t="shared" si="5"/>
        <v>Dantumadiel</v>
      </c>
      <c r="M72" s="100">
        <f t="shared" si="6"/>
        <v>27341.050058101806</v>
      </c>
      <c r="N72" s="100">
        <f t="shared" si="7"/>
        <v>29587.711090653909</v>
      </c>
      <c r="O72" s="100">
        <f t="shared" si="8"/>
        <v>31837.133845434102</v>
      </c>
      <c r="P72" s="100">
        <f t="shared" si="9"/>
        <v>34089.318322442385</v>
      </c>
      <c r="Q72" s="100">
        <f t="shared" si="10"/>
        <v>36345.645382792813</v>
      </c>
      <c r="R72" s="100">
        <f t="shared" si="11"/>
        <v>38798.054721337699</v>
      </c>
      <c r="S72" s="101"/>
    </row>
    <row r="73" spans="2:19" s="42" customFormat="1">
      <c r="B73" s="32">
        <v>310</v>
      </c>
      <c r="C73" s="33" t="s">
        <v>82</v>
      </c>
      <c r="D73" s="163">
        <v>168</v>
      </c>
      <c r="E73" s="99">
        <f t="shared" si="2"/>
        <v>1.2676757768286977E-3</v>
      </c>
      <c r="F73" s="99">
        <f t="shared" ref="F73:J82" si="17">E73</f>
        <v>1.2676757768286977E-3</v>
      </c>
      <c r="G73" s="99">
        <f t="shared" si="17"/>
        <v>1.2676757768286977E-3</v>
      </c>
      <c r="H73" s="99">
        <f t="shared" si="17"/>
        <v>1.2676757768286977E-3</v>
      </c>
      <c r="I73" s="99">
        <f t="shared" si="17"/>
        <v>1.2676757768286977E-3</v>
      </c>
      <c r="J73" s="99">
        <f t="shared" si="17"/>
        <v>1.2676757768286977E-3</v>
      </c>
      <c r="K73" s="93">
        <f t="shared" si="4"/>
        <v>310</v>
      </c>
      <c r="L73" s="93" t="str">
        <f t="shared" si="5"/>
        <v>De Bilt</v>
      </c>
      <c r="M73" s="100">
        <f t="shared" si="6"/>
        <v>25099.980381208214</v>
      </c>
      <c r="N73" s="100">
        <f t="shared" si="7"/>
        <v>27162.488870108507</v>
      </c>
      <c r="O73" s="100">
        <f t="shared" si="8"/>
        <v>29227.532710562456</v>
      </c>
      <c r="P73" s="100">
        <f t="shared" si="9"/>
        <v>31295.111902570061</v>
      </c>
      <c r="Q73" s="100">
        <f t="shared" si="10"/>
        <v>33366.494121908152</v>
      </c>
      <c r="R73" s="100">
        <f t="shared" si="11"/>
        <v>35617.886301555918</v>
      </c>
      <c r="S73" s="101"/>
    </row>
    <row r="74" spans="2:19" s="42" customFormat="1">
      <c r="B74" s="32">
        <v>1940</v>
      </c>
      <c r="C74" s="33" t="s">
        <v>83</v>
      </c>
      <c r="D74" s="163">
        <v>295</v>
      </c>
      <c r="E74" s="99">
        <f t="shared" si="2"/>
        <v>2.2259782985980109E-3</v>
      </c>
      <c r="F74" s="99">
        <f t="shared" si="17"/>
        <v>2.2259782985980109E-3</v>
      </c>
      <c r="G74" s="99">
        <f t="shared" si="17"/>
        <v>2.2259782985980109E-3</v>
      </c>
      <c r="H74" s="99">
        <f t="shared" si="17"/>
        <v>2.2259782985980109E-3</v>
      </c>
      <c r="I74" s="99">
        <f t="shared" si="17"/>
        <v>2.2259782985980109E-3</v>
      </c>
      <c r="J74" s="99">
        <f t="shared" si="17"/>
        <v>2.2259782985980109E-3</v>
      </c>
      <c r="K74" s="93">
        <f t="shared" si="4"/>
        <v>1940</v>
      </c>
      <c r="L74" s="93" t="str">
        <f t="shared" si="5"/>
        <v>De Fryske Marren</v>
      </c>
      <c r="M74" s="100">
        <f t="shared" si="6"/>
        <v>44074.370312240615</v>
      </c>
      <c r="N74" s="100">
        <f t="shared" si="7"/>
        <v>47696.037004059581</v>
      </c>
      <c r="O74" s="100">
        <f t="shared" si="8"/>
        <v>51322.15565247574</v>
      </c>
      <c r="P74" s="100">
        <f t="shared" si="9"/>
        <v>54952.726257489092</v>
      </c>
      <c r="Q74" s="100">
        <f t="shared" si="10"/>
        <v>58589.974797398245</v>
      </c>
      <c r="R74" s="100">
        <f t="shared" si="11"/>
        <v>62543.312255708312</v>
      </c>
      <c r="S74" s="101"/>
    </row>
    <row r="75" spans="2:19" s="42" customFormat="1">
      <c r="B75" s="32">
        <v>736</v>
      </c>
      <c r="C75" s="33" t="s">
        <v>84</v>
      </c>
      <c r="D75" s="163">
        <v>157</v>
      </c>
      <c r="E75" s="99">
        <f t="shared" si="2"/>
        <v>1.1846731962030092E-3</v>
      </c>
      <c r="F75" s="99">
        <f t="shared" si="17"/>
        <v>1.1846731962030092E-3</v>
      </c>
      <c r="G75" s="99">
        <f t="shared" si="17"/>
        <v>1.1846731962030092E-3</v>
      </c>
      <c r="H75" s="99">
        <f t="shared" si="17"/>
        <v>1.1846731962030092E-3</v>
      </c>
      <c r="I75" s="99">
        <f t="shared" si="17"/>
        <v>1.1846731962030092E-3</v>
      </c>
      <c r="J75" s="99">
        <f t="shared" si="17"/>
        <v>1.1846731962030092E-3</v>
      </c>
      <c r="K75" s="93">
        <f t="shared" si="4"/>
        <v>736</v>
      </c>
      <c r="L75" s="93" t="str">
        <f t="shared" si="5"/>
        <v>De Ronde Venen</v>
      </c>
      <c r="M75" s="100">
        <f t="shared" si="6"/>
        <v>23456.529284819582</v>
      </c>
      <c r="N75" s="100">
        <f t="shared" si="7"/>
        <v>25383.992575041877</v>
      </c>
      <c r="O75" s="100">
        <f t="shared" si="8"/>
        <v>27313.825211656578</v>
      </c>
      <c r="P75" s="100">
        <f t="shared" si="9"/>
        <v>29246.027194663686</v>
      </c>
      <c r="Q75" s="100">
        <f t="shared" si="10"/>
        <v>31181.783197259403</v>
      </c>
      <c r="R75" s="100">
        <f t="shared" si="11"/>
        <v>33285.762793715949</v>
      </c>
      <c r="S75" s="101"/>
    </row>
    <row r="76" spans="2:19" s="42" customFormat="1">
      <c r="B76" s="32">
        <v>1690</v>
      </c>
      <c r="C76" s="33" t="s">
        <v>85</v>
      </c>
      <c r="D76" s="163">
        <v>104</v>
      </c>
      <c r="E76" s="99">
        <f t="shared" si="2"/>
        <v>7.847516713701462E-4</v>
      </c>
      <c r="F76" s="99">
        <f t="shared" si="17"/>
        <v>7.847516713701462E-4</v>
      </c>
      <c r="G76" s="99">
        <f t="shared" si="17"/>
        <v>7.847516713701462E-4</v>
      </c>
      <c r="H76" s="99">
        <f t="shared" si="17"/>
        <v>7.847516713701462E-4</v>
      </c>
      <c r="I76" s="99">
        <f t="shared" si="17"/>
        <v>7.847516713701462E-4</v>
      </c>
      <c r="J76" s="99">
        <f t="shared" si="17"/>
        <v>7.847516713701462E-4</v>
      </c>
      <c r="K76" s="93">
        <f t="shared" si="4"/>
        <v>1690</v>
      </c>
      <c r="L76" s="93" t="str">
        <f t="shared" si="5"/>
        <v>De Wolden</v>
      </c>
      <c r="M76" s="100">
        <f t="shared" si="6"/>
        <v>15538.083093128895</v>
      </c>
      <c r="N76" s="100">
        <f t="shared" si="7"/>
        <v>16814.874062448122</v>
      </c>
      <c r="O76" s="100">
        <f t="shared" si="8"/>
        <v>18093.234535110092</v>
      </c>
      <c r="P76" s="100">
        <f t="shared" si="9"/>
        <v>19373.164511114799</v>
      </c>
      <c r="Q76" s="100">
        <f t="shared" si="10"/>
        <v>20655.44874213362</v>
      </c>
      <c r="R76" s="100">
        <f t="shared" si="11"/>
        <v>22049.167710487</v>
      </c>
      <c r="S76" s="101"/>
    </row>
    <row r="77" spans="2:19" s="42" customFormat="1">
      <c r="B77" s="32">
        <v>503</v>
      </c>
      <c r="C77" s="33" t="s">
        <v>86</v>
      </c>
      <c r="D77" s="163">
        <v>737</v>
      </c>
      <c r="E77" s="99">
        <f t="shared" ref="E77:E140" si="18">D77/$D$12</f>
        <v>5.561172901921132E-3</v>
      </c>
      <c r="F77" s="99">
        <f t="shared" si="17"/>
        <v>5.561172901921132E-3</v>
      </c>
      <c r="G77" s="99">
        <f t="shared" si="17"/>
        <v>5.561172901921132E-3</v>
      </c>
      <c r="H77" s="99">
        <f t="shared" si="17"/>
        <v>5.561172901921132E-3</v>
      </c>
      <c r="I77" s="99">
        <f t="shared" si="17"/>
        <v>5.561172901921132E-3</v>
      </c>
      <c r="J77" s="99">
        <f t="shared" si="17"/>
        <v>5.561172901921132E-3</v>
      </c>
      <c r="K77" s="93">
        <f t="shared" ref="K77:K140" si="19">B77</f>
        <v>503</v>
      </c>
      <c r="L77" s="93" t="str">
        <f t="shared" ref="L77:L140" si="20">C77</f>
        <v>Delft</v>
      </c>
      <c r="M77" s="100">
        <f t="shared" ref="M77:M140" si="21">M$12*E77</f>
        <v>110111.22345803841</v>
      </c>
      <c r="N77" s="100">
        <f t="shared" ref="N77:N140" si="22">N$12*F77</f>
        <v>119159.2517694641</v>
      </c>
      <c r="O77" s="100">
        <f t="shared" ref="O77:O140" si="23">O$12*G77</f>
        <v>128218.40242669362</v>
      </c>
      <c r="P77" s="100">
        <f t="shared" ref="P77:P140" si="24">P$12*H77</f>
        <v>137288.67542972698</v>
      </c>
      <c r="Q77" s="100">
        <f t="shared" ref="Q77:Q140" si="25">Q$12*I77</f>
        <v>146375.63195146612</v>
      </c>
      <c r="R77" s="100">
        <f t="shared" ref="R77:R140" si="26">R$12*J77</f>
        <v>156252.27502527804</v>
      </c>
      <c r="S77" s="101"/>
    </row>
    <row r="78" spans="2:19" s="42" customFormat="1">
      <c r="B78" s="32">
        <v>400</v>
      </c>
      <c r="C78" s="33" t="s">
        <v>87</v>
      </c>
      <c r="D78" s="163">
        <v>799</v>
      </c>
      <c r="E78" s="99">
        <f t="shared" si="18"/>
        <v>6.0290056290841039E-3</v>
      </c>
      <c r="F78" s="99">
        <f t="shared" si="17"/>
        <v>6.0290056290841039E-3</v>
      </c>
      <c r="G78" s="99">
        <f t="shared" si="17"/>
        <v>6.0290056290841039E-3</v>
      </c>
      <c r="H78" s="99">
        <f t="shared" si="17"/>
        <v>6.0290056290841039E-3</v>
      </c>
      <c r="I78" s="99">
        <f t="shared" si="17"/>
        <v>6.0290056290841039E-3</v>
      </c>
      <c r="J78" s="99">
        <f t="shared" si="17"/>
        <v>6.0290056290841039E-3</v>
      </c>
      <c r="K78" s="93">
        <f t="shared" si="19"/>
        <v>400</v>
      </c>
      <c r="L78" s="93" t="str">
        <f t="shared" si="20"/>
        <v>Den Helder</v>
      </c>
      <c r="M78" s="100">
        <f t="shared" si="21"/>
        <v>119374.31145586526</v>
      </c>
      <c r="N78" s="100">
        <f t="shared" si="22"/>
        <v>129183.50361438509</v>
      </c>
      <c r="O78" s="100">
        <f t="shared" si="23"/>
        <v>139004.7537841631</v>
      </c>
      <c r="P78" s="100">
        <f t="shared" si="24"/>
        <v>148838.06196519927</v>
      </c>
      <c r="Q78" s="100">
        <f t="shared" si="25"/>
        <v>158689.45716312269</v>
      </c>
      <c r="R78" s="100">
        <f t="shared" si="26"/>
        <v>169396.97116037607</v>
      </c>
    </row>
    <row r="79" spans="2:19" s="42" customFormat="1">
      <c r="B79" s="32">
        <v>762</v>
      </c>
      <c r="C79" s="33" t="s">
        <v>88</v>
      </c>
      <c r="D79" s="163">
        <v>246</v>
      </c>
      <c r="E79" s="99">
        <f t="shared" si="18"/>
        <v>1.8562395303563075E-3</v>
      </c>
      <c r="F79" s="99">
        <f t="shared" si="17"/>
        <v>1.8562395303563075E-3</v>
      </c>
      <c r="G79" s="99">
        <f t="shared" si="17"/>
        <v>1.8562395303563075E-3</v>
      </c>
      <c r="H79" s="99">
        <f t="shared" si="17"/>
        <v>1.8562395303563075E-3</v>
      </c>
      <c r="I79" s="99">
        <f t="shared" si="17"/>
        <v>1.8562395303563075E-3</v>
      </c>
      <c r="J79" s="99">
        <f t="shared" si="17"/>
        <v>1.8562395303563075E-3</v>
      </c>
      <c r="K79" s="93">
        <f t="shared" si="19"/>
        <v>762</v>
      </c>
      <c r="L79" s="93" t="str">
        <f t="shared" si="20"/>
        <v>Deurne</v>
      </c>
      <c r="M79" s="100">
        <f t="shared" si="21"/>
        <v>36753.542701054888</v>
      </c>
      <c r="N79" s="100">
        <f t="shared" si="22"/>
        <v>39773.644416944597</v>
      </c>
      <c r="O79" s="100">
        <f t="shared" si="23"/>
        <v>42797.458611895025</v>
      </c>
      <c r="P79" s="100">
        <f t="shared" si="24"/>
        <v>45824.985285906165</v>
      </c>
      <c r="Q79" s="100">
        <f t="shared" si="25"/>
        <v>48858.08067850837</v>
      </c>
      <c r="R79" s="100">
        <f t="shared" si="26"/>
        <v>52154.762084421171</v>
      </c>
    </row>
    <row r="80" spans="2:19" s="42" customFormat="1">
      <c r="B80" s="32">
        <v>150</v>
      </c>
      <c r="C80" s="33" t="s">
        <v>89</v>
      </c>
      <c r="D80" s="163">
        <v>981</v>
      </c>
      <c r="E80" s="99">
        <f t="shared" si="18"/>
        <v>7.4023210539818605E-3</v>
      </c>
      <c r="F80" s="99">
        <f t="shared" si="17"/>
        <v>7.4023210539818605E-3</v>
      </c>
      <c r="G80" s="99">
        <f t="shared" si="17"/>
        <v>7.4023210539818605E-3</v>
      </c>
      <c r="H80" s="99">
        <f t="shared" si="17"/>
        <v>7.4023210539818605E-3</v>
      </c>
      <c r="I80" s="99">
        <f t="shared" si="17"/>
        <v>7.4023210539818605E-3</v>
      </c>
      <c r="J80" s="99">
        <f t="shared" si="17"/>
        <v>7.4023210539818605E-3</v>
      </c>
      <c r="K80" s="93">
        <f t="shared" si="19"/>
        <v>150</v>
      </c>
      <c r="L80" s="93" t="str">
        <f t="shared" si="20"/>
        <v>Deventer</v>
      </c>
      <c r="M80" s="100">
        <f t="shared" si="21"/>
        <v>146565.95686884085</v>
      </c>
      <c r="N80" s="100">
        <f t="shared" si="22"/>
        <v>158609.53322366934</v>
      </c>
      <c r="O80" s="100">
        <f t="shared" si="23"/>
        <v>170667.91422060577</v>
      </c>
      <c r="P80" s="100">
        <f t="shared" si="24"/>
        <v>182741.09985965019</v>
      </c>
      <c r="Q80" s="100">
        <f t="shared" si="25"/>
        <v>194836.49246185654</v>
      </c>
      <c r="R80" s="100">
        <f t="shared" si="26"/>
        <v>207983.01465372834</v>
      </c>
      <c r="S80" s="101"/>
    </row>
    <row r="81" spans="2:19" s="42" customFormat="1">
      <c r="B81" s="32">
        <v>384</v>
      </c>
      <c r="C81" s="33" t="s">
        <v>90</v>
      </c>
      <c r="D81" s="163">
        <v>138</v>
      </c>
      <c r="E81" s="99">
        <f t="shared" si="18"/>
        <v>1.0413051023950017E-3</v>
      </c>
      <c r="F81" s="99">
        <f t="shared" si="17"/>
        <v>1.0413051023950017E-3</v>
      </c>
      <c r="G81" s="99">
        <f t="shared" si="17"/>
        <v>1.0413051023950017E-3</v>
      </c>
      <c r="H81" s="99">
        <f t="shared" si="17"/>
        <v>1.0413051023950017E-3</v>
      </c>
      <c r="I81" s="99">
        <f t="shared" si="17"/>
        <v>1.0413051023950017E-3</v>
      </c>
      <c r="J81" s="99">
        <f t="shared" si="17"/>
        <v>1.0413051023950017E-3</v>
      </c>
      <c r="K81" s="93">
        <f t="shared" si="19"/>
        <v>384</v>
      </c>
      <c r="L81" s="93" t="str">
        <f t="shared" si="20"/>
        <v>Diemen</v>
      </c>
      <c r="M81" s="100">
        <f t="shared" si="21"/>
        <v>20617.841027421033</v>
      </c>
      <c r="N81" s="100">
        <f t="shared" si="22"/>
        <v>22312.044429017704</v>
      </c>
      <c r="O81" s="100">
        <f t="shared" si="23"/>
        <v>24008.330440819162</v>
      </c>
      <c r="P81" s="100">
        <f t="shared" si="24"/>
        <v>25706.699062825406</v>
      </c>
      <c r="Q81" s="100">
        <f t="shared" si="25"/>
        <v>27408.191600138842</v>
      </c>
      <c r="R81" s="100">
        <f t="shared" si="26"/>
        <v>29257.549461992363</v>
      </c>
      <c r="S81" s="101"/>
    </row>
    <row r="82" spans="2:19" s="42" customFormat="1">
      <c r="B82" s="32">
        <v>1980</v>
      </c>
      <c r="C82" s="33" t="s">
        <v>91</v>
      </c>
      <c r="D82" s="163">
        <v>835</v>
      </c>
      <c r="E82" s="99">
        <f t="shared" si="18"/>
        <v>6.3006504384045398E-3</v>
      </c>
      <c r="F82" s="99">
        <f t="shared" si="17"/>
        <v>6.3006504384045398E-3</v>
      </c>
      <c r="G82" s="99">
        <f t="shared" si="17"/>
        <v>6.3006504384045398E-3</v>
      </c>
      <c r="H82" s="99">
        <f t="shared" si="17"/>
        <v>6.3006504384045398E-3</v>
      </c>
      <c r="I82" s="99">
        <f t="shared" si="17"/>
        <v>6.3006504384045398E-3</v>
      </c>
      <c r="J82" s="99">
        <f t="shared" si="17"/>
        <v>6.3006504384045398E-3</v>
      </c>
      <c r="K82" s="93">
        <f t="shared" si="19"/>
        <v>1980</v>
      </c>
      <c r="L82" s="93" t="str">
        <f t="shared" si="20"/>
        <v>Dijk en Waard</v>
      </c>
      <c r="M82" s="100">
        <f t="shared" si="21"/>
        <v>124752.87868040989</v>
      </c>
      <c r="N82" s="100">
        <f t="shared" si="22"/>
        <v>135004.03694369408</v>
      </c>
      <c r="O82" s="100">
        <f t="shared" si="23"/>
        <v>145267.79650785506</v>
      </c>
      <c r="P82" s="100">
        <f t="shared" si="24"/>
        <v>155544.15737289286</v>
      </c>
      <c r="Q82" s="100">
        <f t="shared" si="25"/>
        <v>165839.4201892459</v>
      </c>
      <c r="R82" s="100">
        <f t="shared" si="26"/>
        <v>177029.37536785236</v>
      </c>
      <c r="S82" s="101"/>
    </row>
    <row r="83" spans="2:19" s="42" customFormat="1">
      <c r="B83" s="32">
        <v>1774</v>
      </c>
      <c r="C83" s="33" t="s">
        <v>92</v>
      </c>
      <c r="D83" s="163">
        <v>120</v>
      </c>
      <c r="E83" s="99">
        <f t="shared" si="18"/>
        <v>9.0548269773478411E-4</v>
      </c>
      <c r="F83" s="99">
        <f t="shared" ref="F83:J92" si="27">E83</f>
        <v>9.0548269773478411E-4</v>
      </c>
      <c r="G83" s="99">
        <f t="shared" si="27"/>
        <v>9.0548269773478411E-4</v>
      </c>
      <c r="H83" s="99">
        <f t="shared" si="27"/>
        <v>9.0548269773478411E-4</v>
      </c>
      <c r="I83" s="99">
        <f t="shared" si="27"/>
        <v>9.0548269773478411E-4</v>
      </c>
      <c r="J83" s="99">
        <f t="shared" si="27"/>
        <v>9.0548269773478411E-4</v>
      </c>
      <c r="K83" s="93">
        <f t="shared" si="19"/>
        <v>1774</v>
      </c>
      <c r="L83" s="93" t="str">
        <f t="shared" si="20"/>
        <v>Dinkelland</v>
      </c>
      <c r="M83" s="100">
        <f t="shared" si="21"/>
        <v>17928.557415148727</v>
      </c>
      <c r="N83" s="100">
        <f t="shared" si="22"/>
        <v>19401.777764363218</v>
      </c>
      <c r="O83" s="100">
        <f t="shared" si="23"/>
        <v>20876.809078973183</v>
      </c>
      <c r="P83" s="100">
        <f t="shared" si="24"/>
        <v>22353.651358978615</v>
      </c>
      <c r="Q83" s="100">
        <f t="shared" si="25"/>
        <v>23833.210087077252</v>
      </c>
      <c r="R83" s="100">
        <f t="shared" si="26"/>
        <v>25441.347358254228</v>
      </c>
      <c r="S83" s="101"/>
    </row>
    <row r="84" spans="2:19" s="42" customFormat="1">
      <c r="B84" s="32">
        <v>221</v>
      </c>
      <c r="C84" s="33" t="s">
        <v>93</v>
      </c>
      <c r="D84" s="163">
        <v>133</v>
      </c>
      <c r="E84" s="99">
        <f t="shared" si="18"/>
        <v>1.0035766566560524E-3</v>
      </c>
      <c r="F84" s="99">
        <f t="shared" si="27"/>
        <v>1.0035766566560524E-3</v>
      </c>
      <c r="G84" s="99">
        <f t="shared" si="27"/>
        <v>1.0035766566560524E-3</v>
      </c>
      <c r="H84" s="99">
        <f t="shared" si="27"/>
        <v>1.0035766566560524E-3</v>
      </c>
      <c r="I84" s="99">
        <f t="shared" si="27"/>
        <v>1.0035766566560524E-3</v>
      </c>
      <c r="J84" s="99">
        <f t="shared" si="27"/>
        <v>1.0035766566560524E-3</v>
      </c>
      <c r="K84" s="93">
        <f t="shared" si="19"/>
        <v>221</v>
      </c>
      <c r="L84" s="93" t="str">
        <f t="shared" si="20"/>
        <v>Doesburg</v>
      </c>
      <c r="M84" s="100">
        <f t="shared" si="21"/>
        <v>19870.817801789839</v>
      </c>
      <c r="N84" s="100">
        <f t="shared" si="22"/>
        <v>21503.637022169234</v>
      </c>
      <c r="O84" s="100">
        <f t="shared" si="23"/>
        <v>23138.463395861945</v>
      </c>
      <c r="P84" s="100">
        <f t="shared" si="24"/>
        <v>24775.296922867965</v>
      </c>
      <c r="Q84" s="100">
        <f t="shared" si="25"/>
        <v>26415.141179843955</v>
      </c>
      <c r="R84" s="100">
        <f t="shared" si="26"/>
        <v>28197.493322065104</v>
      </c>
      <c r="S84" s="101"/>
    </row>
    <row r="85" spans="2:19" s="42" customFormat="1">
      <c r="B85" s="32">
        <v>222</v>
      </c>
      <c r="C85" s="33" t="s">
        <v>94</v>
      </c>
      <c r="D85" s="163">
        <v>746</v>
      </c>
      <c r="E85" s="99">
        <f t="shared" si="18"/>
        <v>5.6290841042512417E-3</v>
      </c>
      <c r="F85" s="99">
        <f t="shared" si="27"/>
        <v>5.6290841042512417E-3</v>
      </c>
      <c r="G85" s="99">
        <f t="shared" si="27"/>
        <v>5.6290841042512417E-3</v>
      </c>
      <c r="H85" s="99">
        <f t="shared" si="27"/>
        <v>5.6290841042512417E-3</v>
      </c>
      <c r="I85" s="99">
        <f t="shared" si="27"/>
        <v>5.6290841042512417E-3</v>
      </c>
      <c r="J85" s="99">
        <f t="shared" si="27"/>
        <v>5.6290841042512417E-3</v>
      </c>
      <c r="K85" s="93">
        <f t="shared" si="19"/>
        <v>222</v>
      </c>
      <c r="L85" s="93" t="str">
        <f t="shared" si="20"/>
        <v>Doetinchem</v>
      </c>
      <c r="M85" s="100">
        <f t="shared" si="21"/>
        <v>111455.86526417459</v>
      </c>
      <c r="N85" s="100">
        <f t="shared" si="22"/>
        <v>120614.38510179135</v>
      </c>
      <c r="O85" s="100">
        <f t="shared" si="23"/>
        <v>129784.16310761662</v>
      </c>
      <c r="P85" s="100">
        <f t="shared" si="24"/>
        <v>138965.19928165039</v>
      </c>
      <c r="Q85" s="100">
        <f t="shared" si="25"/>
        <v>148163.12270799692</v>
      </c>
      <c r="R85" s="100">
        <f t="shared" si="26"/>
        <v>158160.37607714714</v>
      </c>
      <c r="S85" s="101"/>
    </row>
    <row r="86" spans="2:19" s="42" customFormat="1">
      <c r="B86" s="32">
        <v>766</v>
      </c>
      <c r="C86" s="33" t="s">
        <v>95</v>
      </c>
      <c r="D86" s="163">
        <v>156</v>
      </c>
      <c r="E86" s="99">
        <f t="shared" si="18"/>
        <v>1.1771275070552195E-3</v>
      </c>
      <c r="F86" s="99">
        <f t="shared" si="27"/>
        <v>1.1771275070552195E-3</v>
      </c>
      <c r="G86" s="99">
        <f t="shared" si="27"/>
        <v>1.1771275070552195E-3</v>
      </c>
      <c r="H86" s="99">
        <f t="shared" si="27"/>
        <v>1.1771275070552195E-3</v>
      </c>
      <c r="I86" s="99">
        <f t="shared" si="27"/>
        <v>1.1771275070552195E-3</v>
      </c>
      <c r="J86" s="99">
        <f t="shared" si="27"/>
        <v>1.1771275070552195E-3</v>
      </c>
      <c r="K86" s="93">
        <f t="shared" si="19"/>
        <v>766</v>
      </c>
      <c r="L86" s="93" t="str">
        <f t="shared" si="20"/>
        <v>Dongen</v>
      </c>
      <c r="M86" s="100">
        <f t="shared" si="21"/>
        <v>23307.124639693346</v>
      </c>
      <c r="N86" s="100">
        <f t="shared" si="22"/>
        <v>25222.311093672186</v>
      </c>
      <c r="O86" s="100">
        <f t="shared" si="23"/>
        <v>27139.85180266514</v>
      </c>
      <c r="P86" s="100">
        <f t="shared" si="24"/>
        <v>29059.746766672204</v>
      </c>
      <c r="Q86" s="100">
        <f t="shared" si="25"/>
        <v>30983.173113200432</v>
      </c>
      <c r="R86" s="100">
        <f t="shared" si="26"/>
        <v>33073.751565730505</v>
      </c>
      <c r="S86" s="101"/>
    </row>
    <row r="87" spans="2:19" s="42" customFormat="1">
      <c r="B87" s="32">
        <v>505</v>
      </c>
      <c r="C87" s="33" t="s">
        <v>96</v>
      </c>
      <c r="D87" s="163">
        <v>1438</v>
      </c>
      <c r="E87" s="99">
        <f t="shared" si="18"/>
        <v>1.0850700994521829E-2</v>
      </c>
      <c r="F87" s="99">
        <f t="shared" si="27"/>
        <v>1.0850700994521829E-2</v>
      </c>
      <c r="G87" s="99">
        <f t="shared" si="27"/>
        <v>1.0850700994521829E-2</v>
      </c>
      <c r="H87" s="99">
        <f t="shared" si="27"/>
        <v>1.0850700994521829E-2</v>
      </c>
      <c r="I87" s="99">
        <f t="shared" si="27"/>
        <v>1.0850700994521829E-2</v>
      </c>
      <c r="J87" s="99">
        <f t="shared" si="27"/>
        <v>1.0850700994521829E-2</v>
      </c>
      <c r="K87" s="93">
        <f t="shared" si="19"/>
        <v>505</v>
      </c>
      <c r="L87" s="93" t="str">
        <f t="shared" si="20"/>
        <v>Dordrecht</v>
      </c>
      <c r="M87" s="100">
        <f t="shared" si="21"/>
        <v>214843.8796915322</v>
      </c>
      <c r="N87" s="100">
        <f t="shared" si="22"/>
        <v>232497.97020961923</v>
      </c>
      <c r="O87" s="100">
        <f t="shared" si="23"/>
        <v>250173.7621296953</v>
      </c>
      <c r="P87" s="100">
        <f t="shared" si="24"/>
        <v>267871.25545176037</v>
      </c>
      <c r="Q87" s="100">
        <f t="shared" si="25"/>
        <v>285601.30087680905</v>
      </c>
      <c r="R87" s="100">
        <f t="shared" si="26"/>
        <v>304872.14584307984</v>
      </c>
      <c r="S87" s="101"/>
    </row>
    <row r="88" spans="2:19" s="42" customFormat="1">
      <c r="B88" s="32">
        <v>498</v>
      </c>
      <c r="C88" s="33" t="s">
        <v>97</v>
      </c>
      <c r="D88" s="163">
        <v>131</v>
      </c>
      <c r="E88" s="99">
        <f t="shared" si="18"/>
        <v>9.8848527836047258E-4</v>
      </c>
      <c r="F88" s="99">
        <f t="shared" si="27"/>
        <v>9.8848527836047258E-4</v>
      </c>
      <c r="G88" s="99">
        <f t="shared" si="27"/>
        <v>9.8848527836047258E-4</v>
      </c>
      <c r="H88" s="99">
        <f t="shared" si="27"/>
        <v>9.8848527836047258E-4</v>
      </c>
      <c r="I88" s="99">
        <f t="shared" si="27"/>
        <v>9.8848527836047258E-4</v>
      </c>
      <c r="J88" s="99">
        <f t="shared" si="27"/>
        <v>9.8848527836047258E-4</v>
      </c>
      <c r="K88" s="93">
        <f t="shared" si="19"/>
        <v>498</v>
      </c>
      <c r="L88" s="93" t="str">
        <f t="shared" si="20"/>
        <v>Drechterland</v>
      </c>
      <c r="M88" s="100">
        <f t="shared" si="21"/>
        <v>19572.008511537359</v>
      </c>
      <c r="N88" s="100">
        <f t="shared" si="22"/>
        <v>21180.274059429845</v>
      </c>
      <c r="O88" s="100">
        <f t="shared" si="23"/>
        <v>22790.516577879054</v>
      </c>
      <c r="P88" s="100">
        <f t="shared" si="24"/>
        <v>24402.736066884987</v>
      </c>
      <c r="Q88" s="100">
        <f t="shared" si="25"/>
        <v>26017.921011725997</v>
      </c>
      <c r="R88" s="100">
        <f t="shared" si="26"/>
        <v>27773.470866094198</v>
      </c>
      <c r="S88" s="101"/>
    </row>
    <row r="89" spans="2:19" s="42" customFormat="1">
      <c r="B89" s="32">
        <v>1719</v>
      </c>
      <c r="C89" s="33" t="s">
        <v>98</v>
      </c>
      <c r="D89" s="163">
        <v>120</v>
      </c>
      <c r="E89" s="99">
        <f t="shared" si="18"/>
        <v>9.0548269773478411E-4</v>
      </c>
      <c r="F89" s="99">
        <f t="shared" si="27"/>
        <v>9.0548269773478411E-4</v>
      </c>
      <c r="G89" s="99">
        <f t="shared" si="27"/>
        <v>9.0548269773478411E-4</v>
      </c>
      <c r="H89" s="99">
        <f t="shared" si="27"/>
        <v>9.0548269773478411E-4</v>
      </c>
      <c r="I89" s="99">
        <f t="shared" si="27"/>
        <v>9.0548269773478411E-4</v>
      </c>
      <c r="J89" s="99">
        <f t="shared" si="27"/>
        <v>9.0548269773478411E-4</v>
      </c>
      <c r="K89" s="93">
        <f t="shared" si="19"/>
        <v>1719</v>
      </c>
      <c r="L89" s="93" t="str">
        <f t="shared" si="20"/>
        <v>Drimmelen</v>
      </c>
      <c r="M89" s="100">
        <f t="shared" si="21"/>
        <v>17928.557415148727</v>
      </c>
      <c r="N89" s="100">
        <f t="shared" si="22"/>
        <v>19401.777764363218</v>
      </c>
      <c r="O89" s="100">
        <f t="shared" si="23"/>
        <v>20876.809078973183</v>
      </c>
      <c r="P89" s="100">
        <f t="shared" si="24"/>
        <v>22353.651358978615</v>
      </c>
      <c r="Q89" s="100">
        <f t="shared" si="25"/>
        <v>23833.210087077252</v>
      </c>
      <c r="R89" s="100">
        <f t="shared" si="26"/>
        <v>25441.347358254228</v>
      </c>
      <c r="S89" s="101"/>
    </row>
    <row r="90" spans="2:19" s="42" customFormat="1">
      <c r="B90" s="32">
        <v>303</v>
      </c>
      <c r="C90" s="33" t="s">
        <v>99</v>
      </c>
      <c r="D90" s="163">
        <v>261</v>
      </c>
      <c r="E90" s="99">
        <f t="shared" si="18"/>
        <v>1.9694248675731552E-3</v>
      </c>
      <c r="F90" s="99">
        <f t="shared" si="27"/>
        <v>1.9694248675731552E-3</v>
      </c>
      <c r="G90" s="99">
        <f t="shared" si="27"/>
        <v>1.9694248675731552E-3</v>
      </c>
      <c r="H90" s="99">
        <f t="shared" si="27"/>
        <v>1.9694248675731552E-3</v>
      </c>
      <c r="I90" s="99">
        <f t="shared" si="27"/>
        <v>1.9694248675731552E-3</v>
      </c>
      <c r="J90" s="99">
        <f t="shared" si="27"/>
        <v>1.9694248675731552E-3</v>
      </c>
      <c r="K90" s="93">
        <f t="shared" si="19"/>
        <v>303</v>
      </c>
      <c r="L90" s="93" t="str">
        <f t="shared" si="20"/>
        <v>Dronten</v>
      </c>
      <c r="M90" s="100">
        <f t="shared" si="21"/>
        <v>38994.612377948477</v>
      </c>
      <c r="N90" s="100">
        <f t="shared" si="22"/>
        <v>42198.866637489999</v>
      </c>
      <c r="O90" s="100">
        <f t="shared" si="23"/>
        <v>45407.059746766667</v>
      </c>
      <c r="P90" s="100">
        <f t="shared" si="24"/>
        <v>48619.191705778481</v>
      </c>
      <c r="Q90" s="100">
        <f t="shared" si="25"/>
        <v>51837.231939393016</v>
      </c>
      <c r="R90" s="100">
        <f t="shared" si="26"/>
        <v>55334.930504202945</v>
      </c>
      <c r="S90" s="101"/>
    </row>
    <row r="91" spans="2:19" s="42" customFormat="1">
      <c r="B91" s="32">
        <v>225</v>
      </c>
      <c r="C91" s="33" t="s">
        <v>100</v>
      </c>
      <c r="D91" s="163">
        <v>135</v>
      </c>
      <c r="E91" s="99">
        <f t="shared" si="18"/>
        <v>1.0186680349516322E-3</v>
      </c>
      <c r="F91" s="99">
        <f t="shared" si="27"/>
        <v>1.0186680349516322E-3</v>
      </c>
      <c r="G91" s="99">
        <f t="shared" si="27"/>
        <v>1.0186680349516322E-3</v>
      </c>
      <c r="H91" s="99">
        <f t="shared" si="27"/>
        <v>1.0186680349516322E-3</v>
      </c>
      <c r="I91" s="99">
        <f t="shared" si="27"/>
        <v>1.0186680349516322E-3</v>
      </c>
      <c r="J91" s="99">
        <f t="shared" si="27"/>
        <v>1.0186680349516322E-3</v>
      </c>
      <c r="K91" s="93">
        <f t="shared" si="19"/>
        <v>225</v>
      </c>
      <c r="L91" s="93" t="str">
        <f t="shared" si="20"/>
        <v>Druten</v>
      </c>
      <c r="M91" s="100">
        <f t="shared" si="21"/>
        <v>20169.627092042319</v>
      </c>
      <c r="N91" s="100">
        <f t="shared" si="22"/>
        <v>21826.999984908623</v>
      </c>
      <c r="O91" s="100">
        <f t="shared" si="23"/>
        <v>23486.410213844832</v>
      </c>
      <c r="P91" s="100">
        <f t="shared" si="24"/>
        <v>25147.857778850943</v>
      </c>
      <c r="Q91" s="100">
        <f t="shared" si="25"/>
        <v>26812.361347961913</v>
      </c>
      <c r="R91" s="100">
        <f t="shared" si="26"/>
        <v>28621.51577803601</v>
      </c>
      <c r="S91" s="101"/>
    </row>
    <row r="92" spans="2:19" s="42" customFormat="1">
      <c r="B92" s="32">
        <v>226</v>
      </c>
      <c r="C92" s="33" t="s">
        <v>101</v>
      </c>
      <c r="D92" s="163">
        <v>187</v>
      </c>
      <c r="E92" s="99">
        <f t="shared" si="18"/>
        <v>1.4110438706367052E-3</v>
      </c>
      <c r="F92" s="99">
        <f t="shared" si="27"/>
        <v>1.4110438706367052E-3</v>
      </c>
      <c r="G92" s="99">
        <f t="shared" si="27"/>
        <v>1.4110438706367052E-3</v>
      </c>
      <c r="H92" s="99">
        <f t="shared" si="27"/>
        <v>1.4110438706367052E-3</v>
      </c>
      <c r="I92" s="99">
        <f t="shared" si="27"/>
        <v>1.4110438706367052E-3</v>
      </c>
      <c r="J92" s="99">
        <f t="shared" si="27"/>
        <v>1.4110438706367052E-3</v>
      </c>
      <c r="K92" s="93">
        <f t="shared" si="19"/>
        <v>226</v>
      </c>
      <c r="L92" s="93" t="str">
        <f t="shared" si="20"/>
        <v>Duiven</v>
      </c>
      <c r="M92" s="100">
        <f t="shared" si="21"/>
        <v>27938.668638606763</v>
      </c>
      <c r="N92" s="100">
        <f t="shared" si="22"/>
        <v>30234.437016132681</v>
      </c>
      <c r="O92" s="100">
        <f t="shared" si="23"/>
        <v>32533.027481399873</v>
      </c>
      <c r="P92" s="100">
        <f t="shared" si="24"/>
        <v>34834.440034408341</v>
      </c>
      <c r="Q92" s="100">
        <f t="shared" si="25"/>
        <v>37140.085719028713</v>
      </c>
      <c r="R92" s="100">
        <f t="shared" si="26"/>
        <v>39646.099633279504</v>
      </c>
      <c r="S92" s="101"/>
    </row>
    <row r="93" spans="2:19" s="42" customFormat="1">
      <c r="B93" s="32">
        <v>1711</v>
      </c>
      <c r="C93" s="33" t="s">
        <v>102</v>
      </c>
      <c r="D93" s="163">
        <v>223</v>
      </c>
      <c r="E93" s="99">
        <f t="shared" si="18"/>
        <v>1.6826886799571404E-3</v>
      </c>
      <c r="F93" s="99">
        <f t="shared" ref="F93:J102" si="28">E93</f>
        <v>1.6826886799571404E-3</v>
      </c>
      <c r="G93" s="99">
        <f t="shared" si="28"/>
        <v>1.6826886799571404E-3</v>
      </c>
      <c r="H93" s="99">
        <f t="shared" si="28"/>
        <v>1.6826886799571404E-3</v>
      </c>
      <c r="I93" s="99">
        <f t="shared" si="28"/>
        <v>1.6826886799571404E-3</v>
      </c>
      <c r="J93" s="99">
        <f t="shared" si="28"/>
        <v>1.6826886799571404E-3</v>
      </c>
      <c r="K93" s="93">
        <f t="shared" si="19"/>
        <v>1711</v>
      </c>
      <c r="L93" s="93" t="str">
        <f t="shared" si="20"/>
        <v>Echt-Susteren</v>
      </c>
      <c r="M93" s="100">
        <f t="shared" si="21"/>
        <v>33317.235863151378</v>
      </c>
      <c r="N93" s="100">
        <f t="shared" si="22"/>
        <v>36054.970345441645</v>
      </c>
      <c r="O93" s="100">
        <f t="shared" si="23"/>
        <v>38796.070205091826</v>
      </c>
      <c r="P93" s="100">
        <f t="shared" si="24"/>
        <v>41540.535442101922</v>
      </c>
      <c r="Q93" s="100">
        <f t="shared" si="25"/>
        <v>44290.048745151893</v>
      </c>
      <c r="R93" s="100">
        <f t="shared" si="26"/>
        <v>47278.503840755773</v>
      </c>
      <c r="S93" s="101"/>
    </row>
    <row r="94" spans="2:19" s="42" customFormat="1">
      <c r="B94" s="32">
        <v>385</v>
      </c>
      <c r="C94" s="33" t="s">
        <v>103</v>
      </c>
      <c r="D94" s="163">
        <v>189</v>
      </c>
      <c r="E94" s="99">
        <f t="shared" si="18"/>
        <v>1.426135248932285E-3</v>
      </c>
      <c r="F94" s="99">
        <f t="shared" si="28"/>
        <v>1.426135248932285E-3</v>
      </c>
      <c r="G94" s="99">
        <f t="shared" si="28"/>
        <v>1.426135248932285E-3</v>
      </c>
      <c r="H94" s="99">
        <f t="shared" si="28"/>
        <v>1.426135248932285E-3</v>
      </c>
      <c r="I94" s="99">
        <f t="shared" si="28"/>
        <v>1.426135248932285E-3</v>
      </c>
      <c r="J94" s="99">
        <f t="shared" si="28"/>
        <v>1.426135248932285E-3</v>
      </c>
      <c r="K94" s="93">
        <f t="shared" si="19"/>
        <v>385</v>
      </c>
      <c r="L94" s="93" t="str">
        <f t="shared" si="20"/>
        <v>Edam-Volendam</v>
      </c>
      <c r="M94" s="100">
        <f t="shared" si="21"/>
        <v>28237.477928859244</v>
      </c>
      <c r="N94" s="100">
        <f t="shared" si="22"/>
        <v>30557.79997887207</v>
      </c>
      <c r="O94" s="100">
        <f t="shared" si="23"/>
        <v>32880.97429938276</v>
      </c>
      <c r="P94" s="100">
        <f t="shared" si="24"/>
        <v>35207.000890391319</v>
      </c>
      <c r="Q94" s="100">
        <f t="shared" si="25"/>
        <v>37537.305887146671</v>
      </c>
      <c r="R94" s="100">
        <f t="shared" si="26"/>
        <v>40070.122089250413</v>
      </c>
      <c r="S94" s="101"/>
    </row>
    <row r="95" spans="2:19" s="42" customFormat="1">
      <c r="B95" s="32">
        <v>228</v>
      </c>
      <c r="C95" s="33" t="s">
        <v>104</v>
      </c>
      <c r="D95" s="163">
        <v>879</v>
      </c>
      <c r="E95" s="99">
        <f t="shared" si="18"/>
        <v>6.6326607609072941E-3</v>
      </c>
      <c r="F95" s="99">
        <f t="shared" si="28"/>
        <v>6.6326607609072941E-3</v>
      </c>
      <c r="G95" s="99">
        <f t="shared" si="28"/>
        <v>6.6326607609072941E-3</v>
      </c>
      <c r="H95" s="99">
        <f t="shared" si="28"/>
        <v>6.6326607609072941E-3</v>
      </c>
      <c r="I95" s="99">
        <f t="shared" si="28"/>
        <v>6.6326607609072941E-3</v>
      </c>
      <c r="J95" s="99">
        <f t="shared" si="28"/>
        <v>6.6326607609072941E-3</v>
      </c>
      <c r="K95" s="93">
        <f t="shared" si="19"/>
        <v>228</v>
      </c>
      <c r="L95" s="93" t="str">
        <f t="shared" si="20"/>
        <v>Ede</v>
      </c>
      <c r="M95" s="100">
        <f t="shared" si="21"/>
        <v>131326.68306596443</v>
      </c>
      <c r="N95" s="100">
        <f t="shared" si="22"/>
        <v>142118.0221239606</v>
      </c>
      <c r="O95" s="100">
        <f t="shared" si="23"/>
        <v>152922.62650347856</v>
      </c>
      <c r="P95" s="100">
        <f t="shared" si="24"/>
        <v>163740.49620451836</v>
      </c>
      <c r="Q95" s="100">
        <f t="shared" si="25"/>
        <v>174578.26388784088</v>
      </c>
      <c r="R95" s="100">
        <f t="shared" si="26"/>
        <v>186357.86939921224</v>
      </c>
      <c r="S95" s="101"/>
    </row>
    <row r="96" spans="2:19" s="42" customFormat="1">
      <c r="B96" s="32">
        <v>317</v>
      </c>
      <c r="C96" s="33" t="s">
        <v>105</v>
      </c>
      <c r="D96" s="163">
        <v>31</v>
      </c>
      <c r="E96" s="99">
        <f t="shared" si="18"/>
        <v>2.3391636358148591E-4</v>
      </c>
      <c r="F96" s="99">
        <f t="shared" si="28"/>
        <v>2.3391636358148591E-4</v>
      </c>
      <c r="G96" s="99">
        <f t="shared" si="28"/>
        <v>2.3391636358148591E-4</v>
      </c>
      <c r="H96" s="99">
        <f t="shared" si="28"/>
        <v>2.3391636358148591E-4</v>
      </c>
      <c r="I96" s="99">
        <f t="shared" si="28"/>
        <v>2.3391636358148591E-4</v>
      </c>
      <c r="J96" s="99">
        <f t="shared" si="28"/>
        <v>2.3391636358148591E-4</v>
      </c>
      <c r="K96" s="93">
        <f t="shared" si="19"/>
        <v>317</v>
      </c>
      <c r="L96" s="93" t="str">
        <f t="shared" si="20"/>
        <v>Eemnes</v>
      </c>
      <c r="M96" s="100">
        <f t="shared" si="21"/>
        <v>4631.5439989134211</v>
      </c>
      <c r="N96" s="100">
        <f t="shared" si="22"/>
        <v>5012.1259224604983</v>
      </c>
      <c r="O96" s="100">
        <f t="shared" si="23"/>
        <v>5393.1756787347394</v>
      </c>
      <c r="P96" s="100">
        <f t="shared" si="24"/>
        <v>5774.6932677361428</v>
      </c>
      <c r="Q96" s="100">
        <f t="shared" si="25"/>
        <v>6156.9126058282909</v>
      </c>
      <c r="R96" s="100">
        <f t="shared" si="26"/>
        <v>6572.34806754901</v>
      </c>
      <c r="S96" s="101"/>
    </row>
    <row r="97" spans="2:19" s="42" customFormat="1">
      <c r="B97" s="32">
        <v>1979</v>
      </c>
      <c r="C97" s="33" t="s">
        <v>106</v>
      </c>
      <c r="D97" s="163">
        <v>494</v>
      </c>
      <c r="E97" s="99">
        <f t="shared" si="18"/>
        <v>3.7275704390081947E-3</v>
      </c>
      <c r="F97" s="99">
        <f t="shared" si="28"/>
        <v>3.7275704390081947E-3</v>
      </c>
      <c r="G97" s="99">
        <f t="shared" si="28"/>
        <v>3.7275704390081947E-3</v>
      </c>
      <c r="H97" s="99">
        <f t="shared" si="28"/>
        <v>3.7275704390081947E-3</v>
      </c>
      <c r="I97" s="99">
        <f t="shared" si="28"/>
        <v>3.7275704390081947E-3</v>
      </c>
      <c r="J97" s="99">
        <f t="shared" si="28"/>
        <v>3.7275704390081947E-3</v>
      </c>
      <c r="K97" s="93">
        <f t="shared" si="19"/>
        <v>1979</v>
      </c>
      <c r="L97" s="93" t="str">
        <f t="shared" si="20"/>
        <v>Eemsdelta</v>
      </c>
      <c r="M97" s="100">
        <f t="shared" si="21"/>
        <v>73805.894692362257</v>
      </c>
      <c r="N97" s="100">
        <f t="shared" si="22"/>
        <v>79870.65179662859</v>
      </c>
      <c r="O97" s="100">
        <f t="shared" si="23"/>
        <v>85942.864041772933</v>
      </c>
      <c r="P97" s="100">
        <f t="shared" si="24"/>
        <v>92022.5314277953</v>
      </c>
      <c r="Q97" s="100">
        <f t="shared" si="25"/>
        <v>98113.381525134697</v>
      </c>
      <c r="R97" s="100">
        <f t="shared" si="26"/>
        <v>104733.54662481324</v>
      </c>
      <c r="S97" s="101"/>
    </row>
    <row r="98" spans="2:19" s="42" customFormat="1">
      <c r="B98" s="32">
        <v>770</v>
      </c>
      <c r="C98" s="33" t="s">
        <v>107</v>
      </c>
      <c r="D98" s="163">
        <v>146</v>
      </c>
      <c r="E98" s="99">
        <f t="shared" si="18"/>
        <v>1.1016706155773206E-3</v>
      </c>
      <c r="F98" s="99">
        <f t="shared" si="28"/>
        <v>1.1016706155773206E-3</v>
      </c>
      <c r="G98" s="99">
        <f t="shared" si="28"/>
        <v>1.1016706155773206E-3</v>
      </c>
      <c r="H98" s="99">
        <f t="shared" si="28"/>
        <v>1.1016706155773206E-3</v>
      </c>
      <c r="I98" s="99">
        <f t="shared" si="28"/>
        <v>1.1016706155773206E-3</v>
      </c>
      <c r="J98" s="99">
        <f t="shared" si="28"/>
        <v>1.1016706155773206E-3</v>
      </c>
      <c r="K98" s="93">
        <f t="shared" si="19"/>
        <v>770</v>
      </c>
      <c r="L98" s="93" t="str">
        <f t="shared" si="20"/>
        <v>Eersel</v>
      </c>
      <c r="M98" s="100">
        <f t="shared" si="21"/>
        <v>21813.078188430947</v>
      </c>
      <c r="N98" s="100">
        <f t="shared" si="22"/>
        <v>23605.496279975247</v>
      </c>
      <c r="O98" s="100">
        <f t="shared" si="23"/>
        <v>25400.117712750704</v>
      </c>
      <c r="P98" s="100">
        <f t="shared" si="24"/>
        <v>27196.942486757314</v>
      </c>
      <c r="Q98" s="100">
        <f t="shared" si="25"/>
        <v>28997.072272610654</v>
      </c>
      <c r="R98" s="100">
        <f t="shared" si="26"/>
        <v>30953.639285875975</v>
      </c>
      <c r="S98" s="101"/>
    </row>
    <row r="99" spans="2:19" s="42" customFormat="1">
      <c r="B99" s="32">
        <v>1903</v>
      </c>
      <c r="C99" s="33" t="s">
        <v>108</v>
      </c>
      <c r="D99" s="163">
        <v>123</v>
      </c>
      <c r="E99" s="99">
        <f t="shared" si="18"/>
        <v>9.2811976517815373E-4</v>
      </c>
      <c r="F99" s="99">
        <f t="shared" si="28"/>
        <v>9.2811976517815373E-4</v>
      </c>
      <c r="G99" s="99">
        <f t="shared" si="28"/>
        <v>9.2811976517815373E-4</v>
      </c>
      <c r="H99" s="99">
        <f t="shared" si="28"/>
        <v>9.2811976517815373E-4</v>
      </c>
      <c r="I99" s="99">
        <f t="shared" si="28"/>
        <v>9.2811976517815373E-4</v>
      </c>
      <c r="J99" s="99">
        <f t="shared" si="28"/>
        <v>9.2811976517815373E-4</v>
      </c>
      <c r="K99" s="93">
        <f t="shared" si="19"/>
        <v>1903</v>
      </c>
      <c r="L99" s="93" t="str">
        <f t="shared" si="20"/>
        <v>Eijsden-Margraten</v>
      </c>
      <c r="M99" s="100">
        <f t="shared" si="21"/>
        <v>18376.771350527444</v>
      </c>
      <c r="N99" s="100">
        <f t="shared" si="22"/>
        <v>19886.822208472298</v>
      </c>
      <c r="O99" s="100">
        <f t="shared" si="23"/>
        <v>21398.729305947512</v>
      </c>
      <c r="P99" s="100">
        <f t="shared" si="24"/>
        <v>22912.492642953082</v>
      </c>
      <c r="Q99" s="100">
        <f t="shared" si="25"/>
        <v>24429.040339254185</v>
      </c>
      <c r="R99" s="100">
        <f t="shared" si="26"/>
        <v>26077.381042210585</v>
      </c>
      <c r="S99" s="101"/>
    </row>
    <row r="100" spans="2:19" s="42" customFormat="1">
      <c r="B100" s="32">
        <v>772</v>
      </c>
      <c r="C100" s="33" t="s">
        <v>109</v>
      </c>
      <c r="D100" s="163">
        <v>1990</v>
      </c>
      <c r="E100" s="99">
        <f t="shared" si="18"/>
        <v>1.5015921404101837E-2</v>
      </c>
      <c r="F100" s="99">
        <f t="shared" si="28"/>
        <v>1.5015921404101837E-2</v>
      </c>
      <c r="G100" s="99">
        <f t="shared" si="28"/>
        <v>1.5015921404101837E-2</v>
      </c>
      <c r="H100" s="99">
        <f t="shared" si="28"/>
        <v>1.5015921404101837E-2</v>
      </c>
      <c r="I100" s="99">
        <f t="shared" si="28"/>
        <v>1.5015921404101837E-2</v>
      </c>
      <c r="J100" s="99">
        <f t="shared" si="28"/>
        <v>1.5015921404101837E-2</v>
      </c>
      <c r="K100" s="93">
        <f t="shared" si="19"/>
        <v>772</v>
      </c>
      <c r="L100" s="93" t="str">
        <f t="shared" si="20"/>
        <v>Eindhoven</v>
      </c>
      <c r="M100" s="100">
        <f t="shared" si="21"/>
        <v>297315.24380121636</v>
      </c>
      <c r="N100" s="100">
        <f t="shared" si="22"/>
        <v>321746.14792569005</v>
      </c>
      <c r="O100" s="100">
        <f t="shared" si="23"/>
        <v>346207.08389297198</v>
      </c>
      <c r="P100" s="100">
        <f t="shared" si="24"/>
        <v>370698.05170306202</v>
      </c>
      <c r="Q100" s="100">
        <f t="shared" si="25"/>
        <v>395234.06727736443</v>
      </c>
      <c r="R100" s="100">
        <f t="shared" si="26"/>
        <v>421902.34369104932</v>
      </c>
      <c r="S100" s="101"/>
    </row>
    <row r="101" spans="2:19" s="42" customFormat="1">
      <c r="B101" s="32">
        <v>230</v>
      </c>
      <c r="C101" s="33" t="s">
        <v>110</v>
      </c>
      <c r="D101" s="163">
        <v>150</v>
      </c>
      <c r="E101" s="99">
        <f t="shared" si="18"/>
        <v>1.1318533721684802E-3</v>
      </c>
      <c r="F101" s="99">
        <f t="shared" si="28"/>
        <v>1.1318533721684802E-3</v>
      </c>
      <c r="G101" s="99">
        <f t="shared" si="28"/>
        <v>1.1318533721684802E-3</v>
      </c>
      <c r="H101" s="99">
        <f t="shared" si="28"/>
        <v>1.1318533721684802E-3</v>
      </c>
      <c r="I101" s="99">
        <f t="shared" si="28"/>
        <v>1.1318533721684802E-3</v>
      </c>
      <c r="J101" s="99">
        <f t="shared" si="28"/>
        <v>1.1318533721684802E-3</v>
      </c>
      <c r="K101" s="93">
        <f t="shared" si="19"/>
        <v>230</v>
      </c>
      <c r="L101" s="93" t="str">
        <f t="shared" si="20"/>
        <v>Elburg</v>
      </c>
      <c r="M101" s="100">
        <f t="shared" si="21"/>
        <v>22410.696768935908</v>
      </c>
      <c r="N101" s="100">
        <f t="shared" si="22"/>
        <v>24252.222205454025</v>
      </c>
      <c r="O101" s="100">
        <f t="shared" si="23"/>
        <v>26096.011348716478</v>
      </c>
      <c r="P101" s="100">
        <f t="shared" si="24"/>
        <v>27942.06419872327</v>
      </c>
      <c r="Q101" s="100">
        <f t="shared" si="25"/>
        <v>29791.512608846569</v>
      </c>
      <c r="R101" s="100">
        <f t="shared" si="26"/>
        <v>31801.684197817787</v>
      </c>
      <c r="S101" s="101"/>
    </row>
    <row r="102" spans="2:19" s="42" customFormat="1">
      <c r="B102" s="32">
        <v>114</v>
      </c>
      <c r="C102" s="33" t="s">
        <v>111</v>
      </c>
      <c r="D102" s="163">
        <v>1361</v>
      </c>
      <c r="E102" s="99">
        <f t="shared" si="18"/>
        <v>1.0269682930142009E-2</v>
      </c>
      <c r="F102" s="99">
        <f t="shared" si="28"/>
        <v>1.0269682930142009E-2</v>
      </c>
      <c r="G102" s="99">
        <f t="shared" si="28"/>
        <v>1.0269682930142009E-2</v>
      </c>
      <c r="H102" s="99">
        <f t="shared" si="28"/>
        <v>1.0269682930142009E-2</v>
      </c>
      <c r="I102" s="99">
        <f t="shared" si="28"/>
        <v>1.0269682930142009E-2</v>
      </c>
      <c r="J102" s="99">
        <f t="shared" si="28"/>
        <v>1.0269682930142009E-2</v>
      </c>
      <c r="K102" s="93">
        <f t="shared" si="19"/>
        <v>114</v>
      </c>
      <c r="L102" s="93" t="str">
        <f t="shared" si="20"/>
        <v>Emmen</v>
      </c>
      <c r="M102" s="100">
        <f t="shared" si="21"/>
        <v>203339.72201681178</v>
      </c>
      <c r="N102" s="100">
        <f t="shared" si="22"/>
        <v>220048.49614415283</v>
      </c>
      <c r="O102" s="100">
        <f t="shared" si="23"/>
        <v>236777.80963735416</v>
      </c>
      <c r="P102" s="100">
        <f t="shared" si="24"/>
        <v>253527.66249641578</v>
      </c>
      <c r="Q102" s="100">
        <f t="shared" si="25"/>
        <v>270308.32440426783</v>
      </c>
      <c r="R102" s="100">
        <f t="shared" si="26"/>
        <v>288547.2812882</v>
      </c>
      <c r="S102" s="101"/>
    </row>
    <row r="103" spans="2:19" s="42" customFormat="1">
      <c r="B103" s="32">
        <v>388</v>
      </c>
      <c r="C103" s="33" t="s">
        <v>112</v>
      </c>
      <c r="D103" s="163">
        <v>210</v>
      </c>
      <c r="E103" s="99">
        <f t="shared" si="18"/>
        <v>1.5845947210358722E-3</v>
      </c>
      <c r="F103" s="99">
        <f t="shared" ref="F103:J112" si="29">E103</f>
        <v>1.5845947210358722E-3</v>
      </c>
      <c r="G103" s="99">
        <f t="shared" si="29"/>
        <v>1.5845947210358722E-3</v>
      </c>
      <c r="H103" s="99">
        <f t="shared" si="29"/>
        <v>1.5845947210358722E-3</v>
      </c>
      <c r="I103" s="99">
        <f t="shared" si="29"/>
        <v>1.5845947210358722E-3</v>
      </c>
      <c r="J103" s="99">
        <f t="shared" si="29"/>
        <v>1.5845947210358722E-3</v>
      </c>
      <c r="K103" s="93">
        <f t="shared" si="19"/>
        <v>388</v>
      </c>
      <c r="L103" s="93" t="str">
        <f t="shared" si="20"/>
        <v>Enkhuizen</v>
      </c>
      <c r="M103" s="100">
        <f t="shared" si="21"/>
        <v>31374.97547651027</v>
      </c>
      <c r="N103" s="100">
        <f t="shared" si="22"/>
        <v>33953.111087635632</v>
      </c>
      <c r="O103" s="100">
        <f t="shared" si="23"/>
        <v>36534.415888203068</v>
      </c>
      <c r="P103" s="100">
        <f t="shared" si="24"/>
        <v>39118.889878212576</v>
      </c>
      <c r="Q103" s="100">
        <f t="shared" si="25"/>
        <v>41708.11765238519</v>
      </c>
      <c r="R103" s="100">
        <f t="shared" si="26"/>
        <v>44522.357876944901</v>
      </c>
      <c r="S103" s="101"/>
    </row>
    <row r="104" spans="2:19" s="42" customFormat="1">
      <c r="B104" s="32">
        <v>153</v>
      </c>
      <c r="C104" s="33" t="s">
        <v>113</v>
      </c>
      <c r="D104" s="163">
        <v>1983</v>
      </c>
      <c r="E104" s="99">
        <f t="shared" si="18"/>
        <v>1.4963101580067308E-2</v>
      </c>
      <c r="F104" s="99">
        <f t="shared" si="29"/>
        <v>1.4963101580067308E-2</v>
      </c>
      <c r="G104" s="99">
        <f t="shared" si="29"/>
        <v>1.4963101580067308E-2</v>
      </c>
      <c r="H104" s="99">
        <f t="shared" si="29"/>
        <v>1.4963101580067308E-2</v>
      </c>
      <c r="I104" s="99">
        <f t="shared" si="29"/>
        <v>1.4963101580067308E-2</v>
      </c>
      <c r="J104" s="99">
        <f t="shared" si="29"/>
        <v>1.4963101580067308E-2</v>
      </c>
      <c r="K104" s="93">
        <f t="shared" si="19"/>
        <v>153</v>
      </c>
      <c r="L104" s="93" t="str">
        <f t="shared" si="20"/>
        <v>Enschede</v>
      </c>
      <c r="M104" s="100">
        <f t="shared" si="21"/>
        <v>296269.4112853327</v>
      </c>
      <c r="N104" s="100">
        <f t="shared" si="22"/>
        <v>320614.37755610223</v>
      </c>
      <c r="O104" s="100">
        <f t="shared" si="23"/>
        <v>344989.27003003185</v>
      </c>
      <c r="P104" s="100">
        <f t="shared" si="24"/>
        <v>369394.08870712161</v>
      </c>
      <c r="Q104" s="100">
        <f t="shared" si="25"/>
        <v>393843.79668895161</v>
      </c>
      <c r="R104" s="100">
        <f t="shared" si="26"/>
        <v>420418.26509515115</v>
      </c>
    </row>
    <row r="105" spans="2:19" s="42" customFormat="1">
      <c r="B105" s="32">
        <v>232</v>
      </c>
      <c r="C105" s="33" t="s">
        <v>114</v>
      </c>
      <c r="D105" s="163">
        <v>222</v>
      </c>
      <c r="E105" s="99">
        <f t="shared" si="18"/>
        <v>1.6751429908093507E-3</v>
      </c>
      <c r="F105" s="99">
        <f t="shared" si="29"/>
        <v>1.6751429908093507E-3</v>
      </c>
      <c r="G105" s="99">
        <f t="shared" si="29"/>
        <v>1.6751429908093507E-3</v>
      </c>
      <c r="H105" s="99">
        <f t="shared" si="29"/>
        <v>1.6751429908093507E-3</v>
      </c>
      <c r="I105" s="99">
        <f t="shared" si="29"/>
        <v>1.6751429908093507E-3</v>
      </c>
      <c r="J105" s="99">
        <f t="shared" si="29"/>
        <v>1.6751429908093507E-3</v>
      </c>
      <c r="K105" s="93">
        <f t="shared" si="19"/>
        <v>232</v>
      </c>
      <c r="L105" s="93" t="str">
        <f t="shared" si="20"/>
        <v>Epe</v>
      </c>
      <c r="M105" s="100">
        <f t="shared" si="21"/>
        <v>33167.831218025145</v>
      </c>
      <c r="N105" s="100">
        <f t="shared" si="22"/>
        <v>35893.288864071961</v>
      </c>
      <c r="O105" s="100">
        <f t="shared" si="23"/>
        <v>38622.096796100392</v>
      </c>
      <c r="P105" s="100">
        <f t="shared" si="24"/>
        <v>41354.255014110444</v>
      </c>
      <c r="Q105" s="100">
        <f t="shared" si="25"/>
        <v>44091.438661092921</v>
      </c>
      <c r="R105" s="100">
        <f t="shared" si="26"/>
        <v>47066.492612770329</v>
      </c>
      <c r="S105" s="101"/>
    </row>
    <row r="106" spans="2:19" s="42" customFormat="1">
      <c r="B106" s="32">
        <v>233</v>
      </c>
      <c r="C106" s="33" t="s">
        <v>115</v>
      </c>
      <c r="D106" s="163">
        <v>249</v>
      </c>
      <c r="E106" s="99">
        <f t="shared" si="18"/>
        <v>1.878876597799677E-3</v>
      </c>
      <c r="F106" s="99">
        <f t="shared" si="29"/>
        <v>1.878876597799677E-3</v>
      </c>
      <c r="G106" s="99">
        <f t="shared" si="29"/>
        <v>1.878876597799677E-3</v>
      </c>
      <c r="H106" s="99">
        <f t="shared" si="29"/>
        <v>1.878876597799677E-3</v>
      </c>
      <c r="I106" s="99">
        <f t="shared" si="29"/>
        <v>1.878876597799677E-3</v>
      </c>
      <c r="J106" s="99">
        <f t="shared" si="29"/>
        <v>1.878876597799677E-3</v>
      </c>
      <c r="K106" s="93">
        <f t="shared" si="19"/>
        <v>233</v>
      </c>
      <c r="L106" s="93" t="str">
        <f t="shared" si="20"/>
        <v>Ermelo</v>
      </c>
      <c r="M106" s="100">
        <f t="shared" si="21"/>
        <v>37201.756636433602</v>
      </c>
      <c r="N106" s="100">
        <f t="shared" si="22"/>
        <v>40258.688861053677</v>
      </c>
      <c r="O106" s="100">
        <f t="shared" si="23"/>
        <v>43319.37883886935</v>
      </c>
      <c r="P106" s="100">
        <f t="shared" si="24"/>
        <v>46383.826569880628</v>
      </c>
      <c r="Q106" s="100">
        <f t="shared" si="25"/>
        <v>49453.910930685299</v>
      </c>
      <c r="R106" s="100">
        <f t="shared" si="26"/>
        <v>52790.795768377524</v>
      </c>
      <c r="S106" s="101"/>
    </row>
    <row r="107" spans="2:19" s="42" customFormat="1">
      <c r="B107" s="32">
        <v>777</v>
      </c>
      <c r="C107" s="33" t="s">
        <v>116</v>
      </c>
      <c r="D107" s="163">
        <v>284</v>
      </c>
      <c r="E107" s="99">
        <f t="shared" si="18"/>
        <v>2.1429757179723223E-3</v>
      </c>
      <c r="F107" s="99">
        <f t="shared" si="29"/>
        <v>2.1429757179723223E-3</v>
      </c>
      <c r="G107" s="99">
        <f t="shared" si="29"/>
        <v>2.1429757179723223E-3</v>
      </c>
      <c r="H107" s="99">
        <f t="shared" si="29"/>
        <v>2.1429757179723223E-3</v>
      </c>
      <c r="I107" s="99">
        <f t="shared" si="29"/>
        <v>2.1429757179723223E-3</v>
      </c>
      <c r="J107" s="99">
        <f t="shared" si="29"/>
        <v>2.1429757179723223E-3</v>
      </c>
      <c r="K107" s="93">
        <f t="shared" si="19"/>
        <v>777</v>
      </c>
      <c r="L107" s="93" t="str">
        <f t="shared" si="20"/>
        <v>Etten-Leur</v>
      </c>
      <c r="M107" s="100">
        <f t="shared" si="21"/>
        <v>42430.91921585198</v>
      </c>
      <c r="N107" s="100">
        <f t="shared" si="22"/>
        <v>45917.54070899295</v>
      </c>
      <c r="O107" s="100">
        <f t="shared" si="23"/>
        <v>49408.448153569865</v>
      </c>
      <c r="P107" s="100">
        <f t="shared" si="24"/>
        <v>52903.641549582724</v>
      </c>
      <c r="Q107" s="100">
        <f t="shared" si="25"/>
        <v>56405.263872749492</v>
      </c>
      <c r="R107" s="100">
        <f t="shared" si="26"/>
        <v>60211.188747868342</v>
      </c>
      <c r="S107" s="101"/>
    </row>
    <row r="108" spans="2:19" s="42" customFormat="1">
      <c r="B108" s="32">
        <v>779</v>
      </c>
      <c r="C108" s="33" t="s">
        <v>117</v>
      </c>
      <c r="D108" s="163">
        <v>154</v>
      </c>
      <c r="E108" s="99">
        <f t="shared" si="18"/>
        <v>1.1620361287596396E-3</v>
      </c>
      <c r="F108" s="99">
        <f t="shared" si="29"/>
        <v>1.1620361287596396E-3</v>
      </c>
      <c r="G108" s="99">
        <f t="shared" si="29"/>
        <v>1.1620361287596396E-3</v>
      </c>
      <c r="H108" s="99">
        <f t="shared" si="29"/>
        <v>1.1620361287596396E-3</v>
      </c>
      <c r="I108" s="99">
        <f t="shared" si="29"/>
        <v>1.1620361287596396E-3</v>
      </c>
      <c r="J108" s="99">
        <f t="shared" si="29"/>
        <v>1.1620361287596396E-3</v>
      </c>
      <c r="K108" s="93">
        <f t="shared" si="19"/>
        <v>779</v>
      </c>
      <c r="L108" s="93" t="str">
        <f t="shared" si="20"/>
        <v>Geertruidenberg</v>
      </c>
      <c r="M108" s="100">
        <f t="shared" si="21"/>
        <v>23008.315349440865</v>
      </c>
      <c r="N108" s="100">
        <f t="shared" si="22"/>
        <v>24898.9481309328</v>
      </c>
      <c r="O108" s="100">
        <f t="shared" si="23"/>
        <v>26791.904984682253</v>
      </c>
      <c r="P108" s="100">
        <f t="shared" si="24"/>
        <v>28687.185910689223</v>
      </c>
      <c r="Q108" s="100">
        <f t="shared" si="25"/>
        <v>30585.952945082474</v>
      </c>
      <c r="R108" s="100">
        <f t="shared" si="26"/>
        <v>32649.729109759595</v>
      </c>
      <c r="S108" s="101"/>
    </row>
    <row r="109" spans="2:19" s="42" customFormat="1">
      <c r="B109" s="32">
        <v>1771</v>
      </c>
      <c r="C109" s="33" t="s">
        <v>118</v>
      </c>
      <c r="D109" s="163">
        <v>309</v>
      </c>
      <c r="E109" s="99">
        <f t="shared" si="18"/>
        <v>2.3316179466670692E-3</v>
      </c>
      <c r="F109" s="99">
        <f t="shared" si="29"/>
        <v>2.3316179466670692E-3</v>
      </c>
      <c r="G109" s="99">
        <f t="shared" si="29"/>
        <v>2.3316179466670692E-3</v>
      </c>
      <c r="H109" s="99">
        <f t="shared" si="29"/>
        <v>2.3316179466670692E-3</v>
      </c>
      <c r="I109" s="99">
        <f t="shared" si="29"/>
        <v>2.3316179466670692E-3</v>
      </c>
      <c r="J109" s="99">
        <f t="shared" si="29"/>
        <v>2.3316179466670692E-3</v>
      </c>
      <c r="K109" s="93">
        <f t="shared" si="19"/>
        <v>1771</v>
      </c>
      <c r="L109" s="93" t="str">
        <f t="shared" si="20"/>
        <v>Geldrop-Mierlo</v>
      </c>
      <c r="M109" s="100">
        <f t="shared" si="21"/>
        <v>46166.035344007971</v>
      </c>
      <c r="N109" s="100">
        <f t="shared" si="22"/>
        <v>49959.577743235292</v>
      </c>
      <c r="O109" s="100">
        <f t="shared" si="23"/>
        <v>53757.783378355947</v>
      </c>
      <c r="P109" s="100">
        <f t="shared" si="24"/>
        <v>57560.652249369938</v>
      </c>
      <c r="Q109" s="100">
        <f t="shared" si="25"/>
        <v>61370.515974223927</v>
      </c>
      <c r="R109" s="100">
        <f t="shared" si="26"/>
        <v>65511.469447504642</v>
      </c>
      <c r="S109" s="101"/>
    </row>
    <row r="110" spans="2:19" s="42" customFormat="1">
      <c r="B110" s="32">
        <v>1652</v>
      </c>
      <c r="C110" s="33" t="s">
        <v>119</v>
      </c>
      <c r="D110" s="163">
        <v>234</v>
      </c>
      <c r="E110" s="99">
        <f t="shared" si="18"/>
        <v>1.765691260582829E-3</v>
      </c>
      <c r="F110" s="99">
        <f t="shared" si="29"/>
        <v>1.765691260582829E-3</v>
      </c>
      <c r="G110" s="99">
        <f t="shared" si="29"/>
        <v>1.765691260582829E-3</v>
      </c>
      <c r="H110" s="99">
        <f t="shared" si="29"/>
        <v>1.765691260582829E-3</v>
      </c>
      <c r="I110" s="99">
        <f t="shared" si="29"/>
        <v>1.765691260582829E-3</v>
      </c>
      <c r="J110" s="99">
        <f t="shared" si="29"/>
        <v>1.765691260582829E-3</v>
      </c>
      <c r="K110" s="93">
        <f t="shared" si="19"/>
        <v>1652</v>
      </c>
      <c r="L110" s="93" t="str">
        <f t="shared" si="20"/>
        <v>Gemert-Bakel</v>
      </c>
      <c r="M110" s="100">
        <f t="shared" si="21"/>
        <v>34960.686959540013</v>
      </c>
      <c r="N110" s="100">
        <f t="shared" si="22"/>
        <v>37833.466640508275</v>
      </c>
      <c r="O110" s="100">
        <f t="shared" si="23"/>
        <v>40709.777703997708</v>
      </c>
      <c r="P110" s="100">
        <f t="shared" si="24"/>
        <v>43589.620150008297</v>
      </c>
      <c r="Q110" s="100">
        <f t="shared" si="25"/>
        <v>46474.759669800638</v>
      </c>
      <c r="R110" s="100">
        <f t="shared" si="26"/>
        <v>49610.627348595743</v>
      </c>
      <c r="S110" s="101"/>
    </row>
    <row r="111" spans="2:19" s="42" customFormat="1">
      <c r="B111" s="32">
        <v>907</v>
      </c>
      <c r="C111" s="33" t="s">
        <v>120</v>
      </c>
      <c r="D111" s="163">
        <v>123</v>
      </c>
      <c r="E111" s="99">
        <f t="shared" si="18"/>
        <v>9.2811976517815373E-4</v>
      </c>
      <c r="F111" s="99">
        <f t="shared" si="29"/>
        <v>9.2811976517815373E-4</v>
      </c>
      <c r="G111" s="99">
        <f t="shared" si="29"/>
        <v>9.2811976517815373E-4</v>
      </c>
      <c r="H111" s="99">
        <f t="shared" si="29"/>
        <v>9.2811976517815373E-4</v>
      </c>
      <c r="I111" s="99">
        <f t="shared" si="29"/>
        <v>9.2811976517815373E-4</v>
      </c>
      <c r="J111" s="99">
        <f t="shared" si="29"/>
        <v>9.2811976517815373E-4</v>
      </c>
      <c r="K111" s="93">
        <f t="shared" si="19"/>
        <v>907</v>
      </c>
      <c r="L111" s="93" t="str">
        <f t="shared" si="20"/>
        <v>Gennep</v>
      </c>
      <c r="M111" s="100">
        <f t="shared" si="21"/>
        <v>18376.771350527444</v>
      </c>
      <c r="N111" s="100">
        <f t="shared" si="22"/>
        <v>19886.822208472298</v>
      </c>
      <c r="O111" s="100">
        <f t="shared" si="23"/>
        <v>21398.729305947512</v>
      </c>
      <c r="P111" s="100">
        <f t="shared" si="24"/>
        <v>22912.492642953082</v>
      </c>
      <c r="Q111" s="100">
        <f t="shared" si="25"/>
        <v>24429.040339254185</v>
      </c>
      <c r="R111" s="100">
        <f t="shared" si="26"/>
        <v>26077.381042210585</v>
      </c>
      <c r="S111" s="101"/>
    </row>
    <row r="112" spans="2:19" s="42" customFormat="1">
      <c r="B112" s="32">
        <v>784</v>
      </c>
      <c r="C112" s="33" t="s">
        <v>121</v>
      </c>
      <c r="D112" s="163">
        <v>142</v>
      </c>
      <c r="E112" s="99">
        <f t="shared" si="18"/>
        <v>1.0714878589861612E-3</v>
      </c>
      <c r="F112" s="99">
        <f t="shared" si="29"/>
        <v>1.0714878589861612E-3</v>
      </c>
      <c r="G112" s="99">
        <f t="shared" si="29"/>
        <v>1.0714878589861612E-3</v>
      </c>
      <c r="H112" s="99">
        <f t="shared" si="29"/>
        <v>1.0714878589861612E-3</v>
      </c>
      <c r="I112" s="99">
        <f t="shared" si="29"/>
        <v>1.0714878589861612E-3</v>
      </c>
      <c r="J112" s="99">
        <f t="shared" si="29"/>
        <v>1.0714878589861612E-3</v>
      </c>
      <c r="K112" s="93">
        <f t="shared" si="19"/>
        <v>784</v>
      </c>
      <c r="L112" s="93" t="str">
        <f t="shared" si="20"/>
        <v>Gilze en Rijen</v>
      </c>
      <c r="M112" s="100">
        <f t="shared" si="21"/>
        <v>21215.45960792599</v>
      </c>
      <c r="N112" s="100">
        <f t="shared" si="22"/>
        <v>22958.770354496475</v>
      </c>
      <c r="O112" s="100">
        <f t="shared" si="23"/>
        <v>24704.224076784933</v>
      </c>
      <c r="P112" s="100">
        <f t="shared" si="24"/>
        <v>26451.820774791362</v>
      </c>
      <c r="Q112" s="100">
        <f t="shared" si="25"/>
        <v>28202.631936374746</v>
      </c>
      <c r="R112" s="100">
        <f t="shared" si="26"/>
        <v>30105.594373934171</v>
      </c>
      <c r="S112" s="101"/>
    </row>
    <row r="113" spans="2:19" s="42" customFormat="1">
      <c r="B113" s="32">
        <v>1924</v>
      </c>
      <c r="C113" s="33" t="s">
        <v>122</v>
      </c>
      <c r="D113" s="163">
        <v>309</v>
      </c>
      <c r="E113" s="99">
        <f t="shared" si="18"/>
        <v>2.3316179466670692E-3</v>
      </c>
      <c r="F113" s="99">
        <f t="shared" ref="F113:J122" si="30">E113</f>
        <v>2.3316179466670692E-3</v>
      </c>
      <c r="G113" s="99">
        <f t="shared" si="30"/>
        <v>2.3316179466670692E-3</v>
      </c>
      <c r="H113" s="99">
        <f t="shared" si="30"/>
        <v>2.3316179466670692E-3</v>
      </c>
      <c r="I113" s="99">
        <f t="shared" si="30"/>
        <v>2.3316179466670692E-3</v>
      </c>
      <c r="J113" s="99">
        <f t="shared" si="30"/>
        <v>2.3316179466670692E-3</v>
      </c>
      <c r="K113" s="93">
        <f t="shared" si="19"/>
        <v>1924</v>
      </c>
      <c r="L113" s="93" t="str">
        <f t="shared" si="20"/>
        <v>Goeree-Overflakkee</v>
      </c>
      <c r="M113" s="100">
        <f t="shared" si="21"/>
        <v>46166.035344007971</v>
      </c>
      <c r="N113" s="100">
        <f t="shared" si="22"/>
        <v>49959.577743235292</v>
      </c>
      <c r="O113" s="100">
        <f t="shared" si="23"/>
        <v>53757.783378355947</v>
      </c>
      <c r="P113" s="100">
        <f t="shared" si="24"/>
        <v>57560.652249369938</v>
      </c>
      <c r="Q113" s="100">
        <f t="shared" si="25"/>
        <v>61370.515974223927</v>
      </c>
      <c r="R113" s="100">
        <f t="shared" si="26"/>
        <v>65511.469447504642</v>
      </c>
      <c r="S113" s="101"/>
    </row>
    <row r="114" spans="2:19" s="42" customFormat="1">
      <c r="B114" s="32">
        <v>664</v>
      </c>
      <c r="C114" s="33" t="s">
        <v>123</v>
      </c>
      <c r="D114" s="163">
        <v>359</v>
      </c>
      <c r="E114" s="99">
        <f t="shared" si="18"/>
        <v>2.7089024040565625E-3</v>
      </c>
      <c r="F114" s="99">
        <f t="shared" si="30"/>
        <v>2.7089024040565625E-3</v>
      </c>
      <c r="G114" s="99">
        <f t="shared" si="30"/>
        <v>2.7089024040565625E-3</v>
      </c>
      <c r="H114" s="99">
        <f t="shared" si="30"/>
        <v>2.7089024040565625E-3</v>
      </c>
      <c r="I114" s="99">
        <f t="shared" si="30"/>
        <v>2.7089024040565625E-3</v>
      </c>
      <c r="J114" s="99">
        <f t="shared" si="30"/>
        <v>2.7089024040565625E-3</v>
      </c>
      <c r="K114" s="93">
        <f t="shared" si="19"/>
        <v>664</v>
      </c>
      <c r="L114" s="93" t="str">
        <f t="shared" si="20"/>
        <v>Goes</v>
      </c>
      <c r="M114" s="100">
        <f t="shared" si="21"/>
        <v>53636.267600319938</v>
      </c>
      <c r="N114" s="100">
        <f t="shared" si="22"/>
        <v>58043.651811719967</v>
      </c>
      <c r="O114" s="100">
        <f t="shared" si="23"/>
        <v>62456.453827928104</v>
      </c>
      <c r="P114" s="100">
        <f t="shared" si="24"/>
        <v>66874.673648944357</v>
      </c>
      <c r="Q114" s="100">
        <f t="shared" si="25"/>
        <v>71301.020177172788</v>
      </c>
      <c r="R114" s="100">
        <f t="shared" si="26"/>
        <v>76112.030846777241</v>
      </c>
      <c r="S114" s="101"/>
    </row>
    <row r="115" spans="2:19" s="42" customFormat="1">
      <c r="B115" s="32">
        <v>785</v>
      </c>
      <c r="C115" s="33" t="s">
        <v>124</v>
      </c>
      <c r="D115" s="163">
        <v>155</v>
      </c>
      <c r="E115" s="99">
        <f t="shared" si="18"/>
        <v>1.1695818179074296E-3</v>
      </c>
      <c r="F115" s="99">
        <f t="shared" si="30"/>
        <v>1.1695818179074296E-3</v>
      </c>
      <c r="G115" s="99">
        <f t="shared" si="30"/>
        <v>1.1695818179074296E-3</v>
      </c>
      <c r="H115" s="99">
        <f t="shared" si="30"/>
        <v>1.1695818179074296E-3</v>
      </c>
      <c r="I115" s="99">
        <f t="shared" si="30"/>
        <v>1.1695818179074296E-3</v>
      </c>
      <c r="J115" s="99">
        <f t="shared" si="30"/>
        <v>1.1695818179074296E-3</v>
      </c>
      <c r="K115" s="93">
        <f t="shared" si="19"/>
        <v>785</v>
      </c>
      <c r="L115" s="93" t="str">
        <f t="shared" si="20"/>
        <v>Goirle</v>
      </c>
      <c r="M115" s="100">
        <f t="shared" si="21"/>
        <v>23157.719994567105</v>
      </c>
      <c r="N115" s="100">
        <f t="shared" si="22"/>
        <v>25060.629612302491</v>
      </c>
      <c r="O115" s="100">
        <f t="shared" si="23"/>
        <v>26965.878393673695</v>
      </c>
      <c r="P115" s="100">
        <f t="shared" si="24"/>
        <v>28873.466338680715</v>
      </c>
      <c r="Q115" s="100">
        <f t="shared" si="25"/>
        <v>30784.563029141453</v>
      </c>
      <c r="R115" s="100">
        <f t="shared" si="26"/>
        <v>32861.740337745046</v>
      </c>
      <c r="S115" s="101"/>
    </row>
    <row r="116" spans="2:19" s="42" customFormat="1">
      <c r="B116" s="32">
        <v>1942</v>
      </c>
      <c r="C116" s="33" t="s">
        <v>125</v>
      </c>
      <c r="D116" s="163">
        <v>199</v>
      </c>
      <c r="E116" s="99">
        <f t="shared" si="18"/>
        <v>1.5015921404101836E-3</v>
      </c>
      <c r="F116" s="99">
        <f t="shared" si="30"/>
        <v>1.5015921404101836E-3</v>
      </c>
      <c r="G116" s="99">
        <f t="shared" si="30"/>
        <v>1.5015921404101836E-3</v>
      </c>
      <c r="H116" s="99">
        <f t="shared" si="30"/>
        <v>1.5015921404101836E-3</v>
      </c>
      <c r="I116" s="99">
        <f t="shared" si="30"/>
        <v>1.5015921404101836E-3</v>
      </c>
      <c r="J116" s="99">
        <f t="shared" si="30"/>
        <v>1.5015921404101836E-3</v>
      </c>
      <c r="K116" s="93">
        <f t="shared" si="19"/>
        <v>1942</v>
      </c>
      <c r="L116" s="93" t="str">
        <f t="shared" si="20"/>
        <v>Gooise Meren</v>
      </c>
      <c r="M116" s="100">
        <f t="shared" si="21"/>
        <v>29731.524380121635</v>
      </c>
      <c r="N116" s="100">
        <f t="shared" si="22"/>
        <v>32174.614792569006</v>
      </c>
      <c r="O116" s="100">
        <f t="shared" si="23"/>
        <v>34620.708389297193</v>
      </c>
      <c r="P116" s="100">
        <f t="shared" si="24"/>
        <v>37069.805170306201</v>
      </c>
      <c r="Q116" s="100">
        <f t="shared" si="25"/>
        <v>39523.406727736445</v>
      </c>
      <c r="R116" s="100">
        <f t="shared" si="26"/>
        <v>42190.234369104932</v>
      </c>
      <c r="S116" s="101"/>
    </row>
    <row r="117" spans="2:19" s="42" customFormat="1">
      <c r="B117" s="32">
        <v>512</v>
      </c>
      <c r="C117" s="33" t="s">
        <v>126</v>
      </c>
      <c r="D117" s="163">
        <v>304</v>
      </c>
      <c r="E117" s="99">
        <f t="shared" si="18"/>
        <v>2.2938895009281196E-3</v>
      </c>
      <c r="F117" s="99">
        <f t="shared" si="30"/>
        <v>2.2938895009281196E-3</v>
      </c>
      <c r="G117" s="99">
        <f t="shared" si="30"/>
        <v>2.2938895009281196E-3</v>
      </c>
      <c r="H117" s="99">
        <f t="shared" si="30"/>
        <v>2.2938895009281196E-3</v>
      </c>
      <c r="I117" s="99">
        <f t="shared" si="30"/>
        <v>2.2938895009281196E-3</v>
      </c>
      <c r="J117" s="99">
        <f t="shared" si="30"/>
        <v>2.2938895009281196E-3</v>
      </c>
      <c r="K117" s="93">
        <f t="shared" si="19"/>
        <v>512</v>
      </c>
      <c r="L117" s="93" t="str">
        <f t="shared" si="20"/>
        <v>Gorinchem</v>
      </c>
      <c r="M117" s="100">
        <f t="shared" si="21"/>
        <v>45419.01211837677</v>
      </c>
      <c r="N117" s="100">
        <f t="shared" si="22"/>
        <v>49151.170336386822</v>
      </c>
      <c r="O117" s="100">
        <f t="shared" si="23"/>
        <v>52887.916333398724</v>
      </c>
      <c r="P117" s="100">
        <f t="shared" si="24"/>
        <v>56629.250109412489</v>
      </c>
      <c r="Q117" s="100">
        <f t="shared" si="25"/>
        <v>60377.46555392904</v>
      </c>
      <c r="R117" s="100">
        <f t="shared" si="26"/>
        <v>64451.413307577379</v>
      </c>
      <c r="S117" s="101"/>
    </row>
    <row r="118" spans="2:19" s="42" customFormat="1">
      <c r="B118" s="32">
        <v>513</v>
      </c>
      <c r="C118" s="33" t="s">
        <v>127</v>
      </c>
      <c r="D118" s="163">
        <v>589</v>
      </c>
      <c r="E118" s="99">
        <f t="shared" si="18"/>
        <v>4.4444109080482323E-3</v>
      </c>
      <c r="F118" s="99">
        <f t="shared" si="30"/>
        <v>4.4444109080482323E-3</v>
      </c>
      <c r="G118" s="99">
        <f t="shared" si="30"/>
        <v>4.4444109080482323E-3</v>
      </c>
      <c r="H118" s="99">
        <f t="shared" si="30"/>
        <v>4.4444109080482323E-3</v>
      </c>
      <c r="I118" s="99">
        <f t="shared" si="30"/>
        <v>4.4444109080482323E-3</v>
      </c>
      <c r="J118" s="99">
        <f t="shared" si="30"/>
        <v>4.4444109080482323E-3</v>
      </c>
      <c r="K118" s="93">
        <f t="shared" si="19"/>
        <v>513</v>
      </c>
      <c r="L118" s="93" t="str">
        <f t="shared" si="20"/>
        <v>Gouda</v>
      </c>
      <c r="M118" s="100">
        <f t="shared" si="21"/>
        <v>87999.335979355004</v>
      </c>
      <c r="N118" s="100">
        <f t="shared" si="22"/>
        <v>95230.392526749478</v>
      </c>
      <c r="O118" s="100">
        <f t="shared" si="23"/>
        <v>102470.33789596004</v>
      </c>
      <c r="P118" s="100">
        <f t="shared" si="24"/>
        <v>109719.17208698671</v>
      </c>
      <c r="Q118" s="100">
        <f t="shared" si="25"/>
        <v>116981.33951073753</v>
      </c>
      <c r="R118" s="100">
        <f t="shared" si="26"/>
        <v>124874.61328343119</v>
      </c>
      <c r="S118" s="101"/>
    </row>
    <row r="119" spans="2:19" s="42" customFormat="1">
      <c r="B119" s="32">
        <v>14</v>
      </c>
      <c r="C119" s="33" t="s">
        <v>128</v>
      </c>
      <c r="D119" s="163">
        <v>1908</v>
      </c>
      <c r="E119" s="99">
        <f t="shared" si="18"/>
        <v>1.4397174893983067E-2</v>
      </c>
      <c r="F119" s="99">
        <f t="shared" si="30"/>
        <v>1.4397174893983067E-2</v>
      </c>
      <c r="G119" s="99">
        <f t="shared" si="30"/>
        <v>1.4397174893983067E-2</v>
      </c>
      <c r="H119" s="99">
        <f t="shared" si="30"/>
        <v>1.4397174893983067E-2</v>
      </c>
      <c r="I119" s="99">
        <f t="shared" si="30"/>
        <v>1.4397174893983067E-2</v>
      </c>
      <c r="J119" s="99">
        <f t="shared" si="30"/>
        <v>1.4397174893983067E-2</v>
      </c>
      <c r="K119" s="93">
        <f t="shared" si="19"/>
        <v>14</v>
      </c>
      <c r="L119" s="93" t="str">
        <f t="shared" si="20"/>
        <v>Groningen</v>
      </c>
      <c r="M119" s="100">
        <f t="shared" si="21"/>
        <v>285064.06290086475</v>
      </c>
      <c r="N119" s="100">
        <f t="shared" si="22"/>
        <v>308488.26645337517</v>
      </c>
      <c r="O119" s="100">
        <f t="shared" si="23"/>
        <v>331941.26435567357</v>
      </c>
      <c r="P119" s="100">
        <f t="shared" si="24"/>
        <v>355423.05660775997</v>
      </c>
      <c r="Q119" s="100">
        <f t="shared" si="25"/>
        <v>378948.04038452829</v>
      </c>
      <c r="R119" s="100">
        <f t="shared" si="26"/>
        <v>404517.42299624224</v>
      </c>
      <c r="S119" s="101"/>
    </row>
    <row r="120" spans="2:19" s="42" customFormat="1">
      <c r="B120" s="32">
        <v>1729</v>
      </c>
      <c r="C120" s="33" t="s">
        <v>129</v>
      </c>
      <c r="D120" s="163">
        <v>78</v>
      </c>
      <c r="E120" s="99">
        <f t="shared" si="18"/>
        <v>5.8856375352760973E-4</v>
      </c>
      <c r="F120" s="99">
        <f t="shared" si="30"/>
        <v>5.8856375352760973E-4</v>
      </c>
      <c r="G120" s="99">
        <f t="shared" si="30"/>
        <v>5.8856375352760973E-4</v>
      </c>
      <c r="H120" s="99">
        <f t="shared" si="30"/>
        <v>5.8856375352760973E-4</v>
      </c>
      <c r="I120" s="99">
        <f t="shared" si="30"/>
        <v>5.8856375352760973E-4</v>
      </c>
      <c r="J120" s="99">
        <f t="shared" si="30"/>
        <v>5.8856375352760973E-4</v>
      </c>
      <c r="K120" s="93">
        <f t="shared" si="19"/>
        <v>1729</v>
      </c>
      <c r="L120" s="93" t="str">
        <f t="shared" si="20"/>
        <v>Gulpen-Wittem</v>
      </c>
      <c r="M120" s="100">
        <f t="shared" si="21"/>
        <v>11653.562319846673</v>
      </c>
      <c r="N120" s="100">
        <f t="shared" si="22"/>
        <v>12611.155546836093</v>
      </c>
      <c r="O120" s="100">
        <f t="shared" si="23"/>
        <v>13569.92590133257</v>
      </c>
      <c r="P120" s="100">
        <f t="shared" si="24"/>
        <v>14529.873383336102</v>
      </c>
      <c r="Q120" s="100">
        <f t="shared" si="25"/>
        <v>15491.586556600216</v>
      </c>
      <c r="R120" s="100">
        <f t="shared" si="26"/>
        <v>16536.875782865252</v>
      </c>
      <c r="S120" s="101"/>
    </row>
    <row r="121" spans="2:19" s="42" customFormat="1">
      <c r="B121" s="32">
        <v>158</v>
      </c>
      <c r="C121" s="33" t="s">
        <v>130</v>
      </c>
      <c r="D121" s="163">
        <v>160</v>
      </c>
      <c r="E121" s="99">
        <f t="shared" si="18"/>
        <v>1.2073102636463789E-3</v>
      </c>
      <c r="F121" s="99">
        <f t="shared" si="30"/>
        <v>1.2073102636463789E-3</v>
      </c>
      <c r="G121" s="99">
        <f t="shared" si="30"/>
        <v>1.2073102636463789E-3</v>
      </c>
      <c r="H121" s="99">
        <f t="shared" si="30"/>
        <v>1.2073102636463789E-3</v>
      </c>
      <c r="I121" s="99">
        <f t="shared" si="30"/>
        <v>1.2073102636463789E-3</v>
      </c>
      <c r="J121" s="99">
        <f t="shared" si="30"/>
        <v>1.2073102636463789E-3</v>
      </c>
      <c r="K121" s="93">
        <f t="shared" si="19"/>
        <v>158</v>
      </c>
      <c r="L121" s="93" t="str">
        <f t="shared" si="20"/>
        <v>Haaksbergen</v>
      </c>
      <c r="M121" s="100">
        <f t="shared" si="21"/>
        <v>23904.743220198303</v>
      </c>
      <c r="N121" s="100">
        <f t="shared" si="22"/>
        <v>25869.037019150961</v>
      </c>
      <c r="O121" s="100">
        <f t="shared" si="23"/>
        <v>27835.745438630911</v>
      </c>
      <c r="P121" s="100">
        <f t="shared" si="24"/>
        <v>29804.868478638156</v>
      </c>
      <c r="Q121" s="100">
        <f t="shared" si="25"/>
        <v>31777.61344943634</v>
      </c>
      <c r="R121" s="100">
        <f t="shared" si="26"/>
        <v>33921.796477672309</v>
      </c>
      <c r="S121" s="101"/>
    </row>
    <row r="122" spans="2:19" s="42" customFormat="1">
      <c r="B122" s="32">
        <v>392</v>
      </c>
      <c r="C122" s="33" t="s">
        <v>131</v>
      </c>
      <c r="D122" s="163">
        <v>729</v>
      </c>
      <c r="E122" s="99">
        <f t="shared" si="18"/>
        <v>5.5008073887388136E-3</v>
      </c>
      <c r="F122" s="99">
        <f t="shared" si="30"/>
        <v>5.5008073887388136E-3</v>
      </c>
      <c r="G122" s="99">
        <f t="shared" si="30"/>
        <v>5.5008073887388136E-3</v>
      </c>
      <c r="H122" s="99">
        <f t="shared" si="30"/>
        <v>5.5008073887388136E-3</v>
      </c>
      <c r="I122" s="99">
        <f t="shared" si="30"/>
        <v>5.5008073887388136E-3</v>
      </c>
      <c r="J122" s="99">
        <f t="shared" si="30"/>
        <v>5.5008073887388136E-3</v>
      </c>
      <c r="K122" s="93">
        <f t="shared" si="19"/>
        <v>392</v>
      </c>
      <c r="L122" s="93" t="str">
        <f t="shared" si="20"/>
        <v>Haarlem</v>
      </c>
      <c r="M122" s="100">
        <f t="shared" si="21"/>
        <v>108915.9862970285</v>
      </c>
      <c r="N122" s="100">
        <f t="shared" si="22"/>
        <v>117865.79991850656</v>
      </c>
      <c r="O122" s="100">
        <f t="shared" si="23"/>
        <v>126826.61515476208</v>
      </c>
      <c r="P122" s="100">
        <f t="shared" si="24"/>
        <v>135798.4320057951</v>
      </c>
      <c r="Q122" s="100">
        <f t="shared" si="25"/>
        <v>144786.75127899431</v>
      </c>
      <c r="R122" s="100">
        <f t="shared" si="26"/>
        <v>154556.18520139446</v>
      </c>
      <c r="S122" s="101"/>
    </row>
    <row r="123" spans="2:19" s="42" customFormat="1">
      <c r="B123" s="32">
        <v>394</v>
      </c>
      <c r="C123" s="33" t="s">
        <v>132</v>
      </c>
      <c r="D123" s="163">
        <v>713</v>
      </c>
      <c r="E123" s="99">
        <f t="shared" si="18"/>
        <v>5.3800763623741759E-3</v>
      </c>
      <c r="F123" s="99">
        <f t="shared" ref="F123:J132" si="31">E123</f>
        <v>5.3800763623741759E-3</v>
      </c>
      <c r="G123" s="99">
        <f t="shared" si="31"/>
        <v>5.3800763623741759E-3</v>
      </c>
      <c r="H123" s="99">
        <f t="shared" si="31"/>
        <v>5.3800763623741759E-3</v>
      </c>
      <c r="I123" s="99">
        <f t="shared" si="31"/>
        <v>5.3800763623741759E-3</v>
      </c>
      <c r="J123" s="99">
        <f t="shared" si="31"/>
        <v>5.3800763623741759E-3</v>
      </c>
      <c r="K123" s="93">
        <f t="shared" si="19"/>
        <v>394</v>
      </c>
      <c r="L123" s="93" t="str">
        <f t="shared" si="20"/>
        <v>Haarlemmermeer</v>
      </c>
      <c r="M123" s="100">
        <f t="shared" si="21"/>
        <v>106525.51197500869</v>
      </c>
      <c r="N123" s="100">
        <f t="shared" si="22"/>
        <v>115278.89621659147</v>
      </c>
      <c r="O123" s="100">
        <f t="shared" si="23"/>
        <v>124043.040610899</v>
      </c>
      <c r="P123" s="100">
        <f t="shared" si="24"/>
        <v>132817.94515793127</v>
      </c>
      <c r="Q123" s="100">
        <f t="shared" si="25"/>
        <v>141608.98993405068</v>
      </c>
      <c r="R123" s="100">
        <f t="shared" si="26"/>
        <v>151164.00555362721</v>
      </c>
      <c r="S123" s="101"/>
    </row>
    <row r="124" spans="2:19" s="42" customFormat="1">
      <c r="B124" s="32">
        <v>1655</v>
      </c>
      <c r="C124" s="33" t="s">
        <v>133</v>
      </c>
      <c r="D124" s="163">
        <v>166</v>
      </c>
      <c r="E124" s="99">
        <f t="shared" si="18"/>
        <v>1.2525843985331181E-3</v>
      </c>
      <c r="F124" s="99">
        <f t="shared" si="31"/>
        <v>1.2525843985331181E-3</v>
      </c>
      <c r="G124" s="99">
        <f t="shared" si="31"/>
        <v>1.2525843985331181E-3</v>
      </c>
      <c r="H124" s="99">
        <f t="shared" si="31"/>
        <v>1.2525843985331181E-3</v>
      </c>
      <c r="I124" s="99">
        <f t="shared" si="31"/>
        <v>1.2525843985331181E-3</v>
      </c>
      <c r="J124" s="99">
        <f t="shared" si="31"/>
        <v>1.2525843985331181E-3</v>
      </c>
      <c r="K124" s="93">
        <f t="shared" si="19"/>
        <v>1655</v>
      </c>
      <c r="L124" s="93" t="str">
        <f t="shared" si="20"/>
        <v>Halderberge</v>
      </c>
      <c r="M124" s="100">
        <f t="shared" si="21"/>
        <v>24801.171090955741</v>
      </c>
      <c r="N124" s="100">
        <f t="shared" si="22"/>
        <v>26839.125907369122</v>
      </c>
      <c r="O124" s="100">
        <f t="shared" si="23"/>
        <v>28879.585892579573</v>
      </c>
      <c r="P124" s="100">
        <f t="shared" si="24"/>
        <v>30922.551046587087</v>
      </c>
      <c r="Q124" s="100">
        <f t="shared" si="25"/>
        <v>32969.273953790202</v>
      </c>
      <c r="R124" s="100">
        <f t="shared" si="26"/>
        <v>35193.863845585023</v>
      </c>
      <c r="S124" s="101"/>
    </row>
    <row r="125" spans="2:19" s="42" customFormat="1">
      <c r="B125" s="32">
        <v>160</v>
      </c>
      <c r="C125" s="33" t="s">
        <v>134</v>
      </c>
      <c r="D125" s="163">
        <v>459</v>
      </c>
      <c r="E125" s="99">
        <f t="shared" si="18"/>
        <v>3.4634713188355492E-3</v>
      </c>
      <c r="F125" s="99">
        <f t="shared" si="31"/>
        <v>3.4634713188355492E-3</v>
      </c>
      <c r="G125" s="99">
        <f t="shared" si="31"/>
        <v>3.4634713188355492E-3</v>
      </c>
      <c r="H125" s="99">
        <f t="shared" si="31"/>
        <v>3.4634713188355492E-3</v>
      </c>
      <c r="I125" s="99">
        <f t="shared" si="31"/>
        <v>3.4634713188355492E-3</v>
      </c>
      <c r="J125" s="99">
        <f t="shared" si="31"/>
        <v>3.4634713188355492E-3</v>
      </c>
      <c r="K125" s="93">
        <f t="shared" si="19"/>
        <v>160</v>
      </c>
      <c r="L125" s="93" t="str">
        <f t="shared" si="20"/>
        <v>Hardenberg</v>
      </c>
      <c r="M125" s="100">
        <f t="shared" si="21"/>
        <v>68576.732112943879</v>
      </c>
      <c r="N125" s="100">
        <f t="shared" si="22"/>
        <v>74211.79994868931</v>
      </c>
      <c r="O125" s="100">
        <f t="shared" si="23"/>
        <v>79853.794727072425</v>
      </c>
      <c r="P125" s="100">
        <f t="shared" si="24"/>
        <v>85502.716448093197</v>
      </c>
      <c r="Q125" s="100">
        <f t="shared" si="25"/>
        <v>91162.028583070496</v>
      </c>
      <c r="R125" s="100">
        <f t="shared" si="26"/>
        <v>97313.153645322425</v>
      </c>
    </row>
    <row r="126" spans="2:19" s="42" customFormat="1">
      <c r="B126" s="32">
        <v>243</v>
      </c>
      <c r="C126" s="33" t="s">
        <v>135</v>
      </c>
      <c r="D126" s="163">
        <v>331</v>
      </c>
      <c r="E126" s="99">
        <f t="shared" si="18"/>
        <v>2.4976231079184463E-3</v>
      </c>
      <c r="F126" s="99">
        <f t="shared" si="31"/>
        <v>2.4976231079184463E-3</v>
      </c>
      <c r="G126" s="99">
        <f t="shared" si="31"/>
        <v>2.4976231079184463E-3</v>
      </c>
      <c r="H126" s="99">
        <f t="shared" si="31"/>
        <v>2.4976231079184463E-3</v>
      </c>
      <c r="I126" s="99">
        <f t="shared" si="31"/>
        <v>2.4976231079184463E-3</v>
      </c>
      <c r="J126" s="99">
        <f t="shared" si="31"/>
        <v>2.4976231079184463E-3</v>
      </c>
      <c r="K126" s="93">
        <f t="shared" si="19"/>
        <v>243</v>
      </c>
      <c r="L126" s="93" t="str">
        <f t="shared" si="20"/>
        <v>Harderwijk</v>
      </c>
      <c r="M126" s="100">
        <f t="shared" si="21"/>
        <v>49452.937536785241</v>
      </c>
      <c r="N126" s="100">
        <f t="shared" si="22"/>
        <v>53516.570333368552</v>
      </c>
      <c r="O126" s="100">
        <f t="shared" si="23"/>
        <v>57585.198376167697</v>
      </c>
      <c r="P126" s="100">
        <f t="shared" si="24"/>
        <v>61658.821665182688</v>
      </c>
      <c r="Q126" s="100">
        <f t="shared" si="25"/>
        <v>65739.937823521424</v>
      </c>
      <c r="R126" s="100">
        <f t="shared" si="26"/>
        <v>70175.716463184581</v>
      </c>
      <c r="S126" s="101"/>
    </row>
    <row r="127" spans="2:19" s="42" customFormat="1">
      <c r="B127" s="32">
        <v>523</v>
      </c>
      <c r="C127" s="33" t="s">
        <v>136</v>
      </c>
      <c r="D127" s="163">
        <v>119</v>
      </c>
      <c r="E127" s="99">
        <f t="shared" si="18"/>
        <v>8.979370085869942E-4</v>
      </c>
      <c r="F127" s="99">
        <f t="shared" si="31"/>
        <v>8.979370085869942E-4</v>
      </c>
      <c r="G127" s="99">
        <f t="shared" si="31"/>
        <v>8.979370085869942E-4</v>
      </c>
      <c r="H127" s="99">
        <f t="shared" si="31"/>
        <v>8.979370085869942E-4</v>
      </c>
      <c r="I127" s="99">
        <f t="shared" si="31"/>
        <v>8.979370085869942E-4</v>
      </c>
      <c r="J127" s="99">
        <f t="shared" si="31"/>
        <v>8.979370085869942E-4</v>
      </c>
      <c r="K127" s="93">
        <f t="shared" si="19"/>
        <v>523</v>
      </c>
      <c r="L127" s="93" t="str">
        <f t="shared" si="20"/>
        <v>Hardinxveld-Giessendam</v>
      </c>
      <c r="M127" s="100">
        <f t="shared" si="21"/>
        <v>17779.152770022487</v>
      </c>
      <c r="N127" s="100">
        <f t="shared" si="22"/>
        <v>19240.096282993523</v>
      </c>
      <c r="O127" s="100">
        <f t="shared" si="23"/>
        <v>20702.835669981738</v>
      </c>
      <c r="P127" s="100">
        <f t="shared" si="24"/>
        <v>22167.370930987126</v>
      </c>
      <c r="Q127" s="100">
        <f t="shared" si="25"/>
        <v>23634.600003018273</v>
      </c>
      <c r="R127" s="100">
        <f t="shared" si="26"/>
        <v>25229.336130268777</v>
      </c>
      <c r="S127" s="101"/>
    </row>
    <row r="128" spans="2:19" s="42" customFormat="1">
      <c r="B128" s="32">
        <v>72</v>
      </c>
      <c r="C128" s="33" t="s">
        <v>137</v>
      </c>
      <c r="D128" s="163">
        <v>132</v>
      </c>
      <c r="E128" s="99">
        <f t="shared" si="18"/>
        <v>9.9603096750826249E-4</v>
      </c>
      <c r="F128" s="99">
        <f t="shared" si="31"/>
        <v>9.9603096750826249E-4</v>
      </c>
      <c r="G128" s="99">
        <f t="shared" si="31"/>
        <v>9.9603096750826249E-4</v>
      </c>
      <c r="H128" s="99">
        <f t="shared" si="31"/>
        <v>9.9603096750826249E-4</v>
      </c>
      <c r="I128" s="99">
        <f t="shared" si="31"/>
        <v>9.9603096750826249E-4</v>
      </c>
      <c r="J128" s="99">
        <f t="shared" si="31"/>
        <v>9.9603096750826249E-4</v>
      </c>
      <c r="K128" s="93">
        <f t="shared" si="19"/>
        <v>72</v>
      </c>
      <c r="L128" s="93" t="str">
        <f t="shared" si="20"/>
        <v>Harlingen</v>
      </c>
      <c r="M128" s="100">
        <f t="shared" si="21"/>
        <v>19721.413156663599</v>
      </c>
      <c r="N128" s="100">
        <f t="shared" si="22"/>
        <v>21341.955540799539</v>
      </c>
      <c r="O128" s="100">
        <f t="shared" si="23"/>
        <v>22964.4899868705</v>
      </c>
      <c r="P128" s="100">
        <f t="shared" si="24"/>
        <v>24589.016494876476</v>
      </c>
      <c r="Q128" s="100">
        <f t="shared" si="25"/>
        <v>26216.531095784976</v>
      </c>
      <c r="R128" s="100">
        <f t="shared" si="26"/>
        <v>27985.482094079653</v>
      </c>
      <c r="S128" s="101"/>
    </row>
    <row r="129" spans="2:19" s="42" customFormat="1">
      <c r="B129" s="32">
        <v>244</v>
      </c>
      <c r="C129" s="33" t="s">
        <v>138</v>
      </c>
      <c r="D129" s="163">
        <v>60</v>
      </c>
      <c r="E129" s="99">
        <f t="shared" si="18"/>
        <v>4.5274134886739205E-4</v>
      </c>
      <c r="F129" s="99">
        <f t="shared" si="31"/>
        <v>4.5274134886739205E-4</v>
      </c>
      <c r="G129" s="99">
        <f t="shared" si="31"/>
        <v>4.5274134886739205E-4</v>
      </c>
      <c r="H129" s="99">
        <f t="shared" si="31"/>
        <v>4.5274134886739205E-4</v>
      </c>
      <c r="I129" s="99">
        <f t="shared" si="31"/>
        <v>4.5274134886739205E-4</v>
      </c>
      <c r="J129" s="99">
        <f t="shared" si="31"/>
        <v>4.5274134886739205E-4</v>
      </c>
      <c r="K129" s="93">
        <f t="shared" si="19"/>
        <v>244</v>
      </c>
      <c r="L129" s="93" t="str">
        <f t="shared" si="20"/>
        <v>Hattem</v>
      </c>
      <c r="M129" s="100">
        <f t="shared" si="21"/>
        <v>8964.2787075743636</v>
      </c>
      <c r="N129" s="100">
        <f t="shared" si="22"/>
        <v>9700.888882181609</v>
      </c>
      <c r="O129" s="100">
        <f t="shared" si="23"/>
        <v>10438.404539486592</v>
      </c>
      <c r="P129" s="100">
        <f t="shared" si="24"/>
        <v>11176.825679489308</v>
      </c>
      <c r="Q129" s="100">
        <f t="shared" si="25"/>
        <v>11916.605043538626</v>
      </c>
      <c r="R129" s="100">
        <f t="shared" si="26"/>
        <v>12720.673679127114</v>
      </c>
      <c r="S129" s="101"/>
    </row>
    <row r="130" spans="2:19" s="42" customFormat="1">
      <c r="B130" s="32">
        <v>396</v>
      </c>
      <c r="C130" s="33" t="s">
        <v>139</v>
      </c>
      <c r="D130" s="163">
        <v>237</v>
      </c>
      <c r="E130" s="99">
        <f t="shared" si="18"/>
        <v>1.7883283280261987E-3</v>
      </c>
      <c r="F130" s="99">
        <f t="shared" si="31"/>
        <v>1.7883283280261987E-3</v>
      </c>
      <c r="G130" s="99">
        <f t="shared" si="31"/>
        <v>1.7883283280261987E-3</v>
      </c>
      <c r="H130" s="99">
        <f t="shared" si="31"/>
        <v>1.7883283280261987E-3</v>
      </c>
      <c r="I130" s="99">
        <f t="shared" si="31"/>
        <v>1.7883283280261987E-3</v>
      </c>
      <c r="J130" s="99">
        <f t="shared" si="31"/>
        <v>1.7883283280261987E-3</v>
      </c>
      <c r="K130" s="93">
        <f t="shared" si="19"/>
        <v>396</v>
      </c>
      <c r="L130" s="93" t="str">
        <f t="shared" si="20"/>
        <v>Heemskerk</v>
      </c>
      <c r="M130" s="100">
        <f t="shared" si="21"/>
        <v>35408.900894918734</v>
      </c>
      <c r="N130" s="100">
        <f t="shared" si="22"/>
        <v>38318.511084617363</v>
      </c>
      <c r="O130" s="100">
        <f t="shared" si="23"/>
        <v>41231.697930972041</v>
      </c>
      <c r="P130" s="100">
        <f t="shared" si="24"/>
        <v>44148.461433982768</v>
      </c>
      <c r="Q130" s="100">
        <f t="shared" si="25"/>
        <v>47070.589921977575</v>
      </c>
      <c r="R130" s="100">
        <f t="shared" si="26"/>
        <v>50246.661032552103</v>
      </c>
      <c r="S130" s="101"/>
    </row>
    <row r="131" spans="2:19" s="42" customFormat="1">
      <c r="B131" s="32">
        <v>397</v>
      </c>
      <c r="C131" s="33" t="s">
        <v>140</v>
      </c>
      <c r="D131" s="163">
        <v>57</v>
      </c>
      <c r="E131" s="99">
        <f t="shared" si="18"/>
        <v>4.3010428142402243E-4</v>
      </c>
      <c r="F131" s="99">
        <f t="shared" si="31"/>
        <v>4.3010428142402243E-4</v>
      </c>
      <c r="G131" s="99">
        <f t="shared" si="31"/>
        <v>4.3010428142402243E-4</v>
      </c>
      <c r="H131" s="99">
        <f t="shared" si="31"/>
        <v>4.3010428142402243E-4</v>
      </c>
      <c r="I131" s="99">
        <f t="shared" si="31"/>
        <v>4.3010428142402243E-4</v>
      </c>
      <c r="J131" s="99">
        <f t="shared" si="31"/>
        <v>4.3010428142402243E-4</v>
      </c>
      <c r="K131" s="93">
        <f t="shared" si="19"/>
        <v>397</v>
      </c>
      <c r="L131" s="93" t="str">
        <f t="shared" si="20"/>
        <v>Heemstede</v>
      </c>
      <c r="M131" s="100">
        <f t="shared" si="21"/>
        <v>8516.0647721956448</v>
      </c>
      <c r="N131" s="100">
        <f t="shared" si="22"/>
        <v>9215.8444380725286</v>
      </c>
      <c r="O131" s="100">
        <f t="shared" si="23"/>
        <v>9916.4843125122607</v>
      </c>
      <c r="P131" s="100">
        <f t="shared" si="24"/>
        <v>10617.984395514843</v>
      </c>
      <c r="Q131" s="100">
        <f t="shared" si="25"/>
        <v>11320.774791361695</v>
      </c>
      <c r="R131" s="100">
        <f t="shared" si="26"/>
        <v>12084.639995170759</v>
      </c>
      <c r="S131" s="101"/>
    </row>
    <row r="132" spans="2:19" s="42" customFormat="1">
      <c r="B132" s="32">
        <v>246</v>
      </c>
      <c r="C132" s="33" t="s">
        <v>141</v>
      </c>
      <c r="D132" s="163">
        <v>108</v>
      </c>
      <c r="E132" s="99">
        <f t="shared" si="18"/>
        <v>8.1493442796130573E-4</v>
      </c>
      <c r="F132" s="99">
        <f t="shared" si="31"/>
        <v>8.1493442796130573E-4</v>
      </c>
      <c r="G132" s="99">
        <f t="shared" si="31"/>
        <v>8.1493442796130573E-4</v>
      </c>
      <c r="H132" s="99">
        <f t="shared" si="31"/>
        <v>8.1493442796130573E-4</v>
      </c>
      <c r="I132" s="99">
        <f t="shared" si="31"/>
        <v>8.1493442796130573E-4</v>
      </c>
      <c r="J132" s="99">
        <f t="shared" si="31"/>
        <v>8.1493442796130573E-4</v>
      </c>
      <c r="K132" s="93">
        <f t="shared" si="19"/>
        <v>246</v>
      </c>
      <c r="L132" s="93" t="str">
        <f t="shared" si="20"/>
        <v>Heerde</v>
      </c>
      <c r="M132" s="100">
        <f t="shared" si="21"/>
        <v>16135.701673633854</v>
      </c>
      <c r="N132" s="100">
        <f t="shared" si="22"/>
        <v>17461.599987926897</v>
      </c>
      <c r="O132" s="100">
        <f t="shared" si="23"/>
        <v>18789.128171075867</v>
      </c>
      <c r="P132" s="100">
        <f t="shared" si="24"/>
        <v>20118.286223080755</v>
      </c>
      <c r="Q132" s="100">
        <f t="shared" si="25"/>
        <v>21449.889078369528</v>
      </c>
      <c r="R132" s="100">
        <f t="shared" si="26"/>
        <v>22897.212622428808</v>
      </c>
    </row>
    <row r="133" spans="2:19" s="42" customFormat="1">
      <c r="B133" s="32">
        <v>74</v>
      </c>
      <c r="C133" s="33" t="s">
        <v>142</v>
      </c>
      <c r="D133" s="163">
        <v>415</v>
      </c>
      <c r="E133" s="99">
        <f t="shared" si="18"/>
        <v>3.1314609963327949E-3</v>
      </c>
      <c r="F133" s="99">
        <f t="shared" ref="F133:J142" si="32">E133</f>
        <v>3.1314609963327949E-3</v>
      </c>
      <c r="G133" s="99">
        <f t="shared" si="32"/>
        <v>3.1314609963327949E-3</v>
      </c>
      <c r="H133" s="99">
        <f t="shared" si="32"/>
        <v>3.1314609963327949E-3</v>
      </c>
      <c r="I133" s="99">
        <f t="shared" si="32"/>
        <v>3.1314609963327949E-3</v>
      </c>
      <c r="J133" s="99">
        <f t="shared" si="32"/>
        <v>3.1314609963327949E-3</v>
      </c>
      <c r="K133" s="93">
        <f t="shared" si="19"/>
        <v>74</v>
      </c>
      <c r="L133" s="93" t="str">
        <f t="shared" si="20"/>
        <v>Heerenveen</v>
      </c>
      <c r="M133" s="100">
        <f t="shared" si="21"/>
        <v>62002.927727389339</v>
      </c>
      <c r="N133" s="100">
        <f t="shared" si="22"/>
        <v>67097.814768422802</v>
      </c>
      <c r="O133" s="100">
        <f t="shared" si="23"/>
        <v>72198.964731448912</v>
      </c>
      <c r="P133" s="100">
        <f t="shared" si="24"/>
        <v>77306.377616467711</v>
      </c>
      <c r="Q133" s="100">
        <f t="shared" si="25"/>
        <v>82423.1848844755</v>
      </c>
      <c r="R133" s="100">
        <f t="shared" si="26"/>
        <v>87984.659613962533</v>
      </c>
      <c r="S133" s="101"/>
    </row>
    <row r="134" spans="2:19" s="42" customFormat="1">
      <c r="B134" s="32">
        <v>917</v>
      </c>
      <c r="C134" s="33" t="s">
        <v>143</v>
      </c>
      <c r="D134" s="163">
        <v>1294</v>
      </c>
      <c r="E134" s="99">
        <f t="shared" si="18"/>
        <v>9.7641217572400889E-3</v>
      </c>
      <c r="F134" s="99">
        <f t="shared" si="32"/>
        <v>9.7641217572400889E-3</v>
      </c>
      <c r="G134" s="99">
        <f t="shared" si="32"/>
        <v>9.7641217572400889E-3</v>
      </c>
      <c r="H134" s="99">
        <f t="shared" si="32"/>
        <v>9.7641217572400889E-3</v>
      </c>
      <c r="I134" s="99">
        <f t="shared" si="32"/>
        <v>9.7641217572400889E-3</v>
      </c>
      <c r="J134" s="99">
        <f t="shared" si="32"/>
        <v>9.7641217572400889E-3</v>
      </c>
      <c r="K134" s="93">
        <f t="shared" si="19"/>
        <v>917</v>
      </c>
      <c r="L134" s="93" t="str">
        <f t="shared" si="20"/>
        <v>Heerlen</v>
      </c>
      <c r="M134" s="100">
        <f t="shared" si="21"/>
        <v>193329.61079335376</v>
      </c>
      <c r="N134" s="100">
        <f t="shared" si="22"/>
        <v>209215.83689238338</v>
      </c>
      <c r="O134" s="100">
        <f t="shared" si="23"/>
        <v>225121.5912349275</v>
      </c>
      <c r="P134" s="100">
        <f t="shared" si="24"/>
        <v>241046.87382098607</v>
      </c>
      <c r="Q134" s="100">
        <f t="shared" si="25"/>
        <v>257001.44877231639</v>
      </c>
      <c r="R134" s="100">
        <f t="shared" si="26"/>
        <v>274342.52901317476</v>
      </c>
      <c r="S134" s="101"/>
    </row>
    <row r="135" spans="2:19" s="42" customFormat="1">
      <c r="B135" s="32">
        <v>1658</v>
      </c>
      <c r="C135" s="33" t="s">
        <v>144</v>
      </c>
      <c r="D135" s="163">
        <v>68</v>
      </c>
      <c r="E135" s="99">
        <f t="shared" si="18"/>
        <v>5.1310686204971096E-4</v>
      </c>
      <c r="F135" s="99">
        <f t="shared" si="32"/>
        <v>5.1310686204971096E-4</v>
      </c>
      <c r="G135" s="99">
        <f t="shared" si="32"/>
        <v>5.1310686204971096E-4</v>
      </c>
      <c r="H135" s="99">
        <f t="shared" si="32"/>
        <v>5.1310686204971096E-4</v>
      </c>
      <c r="I135" s="99">
        <f t="shared" si="32"/>
        <v>5.1310686204971096E-4</v>
      </c>
      <c r="J135" s="99">
        <f t="shared" si="32"/>
        <v>5.1310686204971096E-4</v>
      </c>
      <c r="K135" s="93">
        <f t="shared" si="19"/>
        <v>1658</v>
      </c>
      <c r="L135" s="93" t="str">
        <f t="shared" si="20"/>
        <v>Heeze-Leende</v>
      </c>
      <c r="M135" s="100">
        <f t="shared" si="21"/>
        <v>10159.515868584276</v>
      </c>
      <c r="N135" s="100">
        <f t="shared" si="22"/>
        <v>10994.340733139157</v>
      </c>
      <c r="O135" s="100">
        <f t="shared" si="23"/>
        <v>11830.191811418135</v>
      </c>
      <c r="P135" s="100">
        <f t="shared" si="24"/>
        <v>12667.069103421214</v>
      </c>
      <c r="Q135" s="100">
        <f t="shared" si="25"/>
        <v>13505.485716010442</v>
      </c>
      <c r="R135" s="100">
        <f t="shared" si="26"/>
        <v>14416.763503010729</v>
      </c>
      <c r="S135" s="101"/>
    </row>
    <row r="136" spans="2:19" s="42" customFormat="1">
      <c r="B136" s="32">
        <v>399</v>
      </c>
      <c r="C136" s="33" t="s">
        <v>145</v>
      </c>
      <c r="D136" s="163">
        <v>140</v>
      </c>
      <c r="E136" s="99">
        <f t="shared" si="18"/>
        <v>1.0563964806905816E-3</v>
      </c>
      <c r="F136" s="99">
        <f t="shared" si="32"/>
        <v>1.0563964806905816E-3</v>
      </c>
      <c r="G136" s="99">
        <f t="shared" si="32"/>
        <v>1.0563964806905816E-3</v>
      </c>
      <c r="H136" s="99">
        <f t="shared" si="32"/>
        <v>1.0563964806905816E-3</v>
      </c>
      <c r="I136" s="99">
        <f t="shared" si="32"/>
        <v>1.0563964806905816E-3</v>
      </c>
      <c r="J136" s="99">
        <f t="shared" si="32"/>
        <v>1.0563964806905816E-3</v>
      </c>
      <c r="K136" s="93">
        <f t="shared" si="19"/>
        <v>399</v>
      </c>
      <c r="L136" s="93" t="str">
        <f t="shared" si="20"/>
        <v>Heiloo</v>
      </c>
      <c r="M136" s="100">
        <f t="shared" si="21"/>
        <v>20916.650317673513</v>
      </c>
      <c r="N136" s="100">
        <f t="shared" si="22"/>
        <v>22635.407391757089</v>
      </c>
      <c r="O136" s="100">
        <f t="shared" si="23"/>
        <v>24356.277258802049</v>
      </c>
      <c r="P136" s="100">
        <f t="shared" si="24"/>
        <v>26079.259918808388</v>
      </c>
      <c r="Q136" s="100">
        <f t="shared" si="25"/>
        <v>27805.411768256796</v>
      </c>
      <c r="R136" s="100">
        <f t="shared" si="26"/>
        <v>29681.571917963269</v>
      </c>
      <c r="S136" s="101"/>
    </row>
    <row r="137" spans="2:19" s="42" customFormat="1">
      <c r="B137" s="32">
        <v>163</v>
      </c>
      <c r="C137" s="33" t="s">
        <v>146</v>
      </c>
      <c r="D137" s="163">
        <v>278</v>
      </c>
      <c r="E137" s="99">
        <f t="shared" si="18"/>
        <v>2.0977015830855833E-3</v>
      </c>
      <c r="F137" s="99">
        <f t="shared" si="32"/>
        <v>2.0977015830855833E-3</v>
      </c>
      <c r="G137" s="99">
        <f t="shared" si="32"/>
        <v>2.0977015830855833E-3</v>
      </c>
      <c r="H137" s="99">
        <f t="shared" si="32"/>
        <v>2.0977015830855833E-3</v>
      </c>
      <c r="I137" s="99">
        <f t="shared" si="32"/>
        <v>2.0977015830855833E-3</v>
      </c>
      <c r="J137" s="99">
        <f t="shared" si="32"/>
        <v>2.0977015830855833E-3</v>
      </c>
      <c r="K137" s="93">
        <f t="shared" si="19"/>
        <v>163</v>
      </c>
      <c r="L137" s="93" t="str">
        <f t="shared" si="20"/>
        <v>Hellendoorn</v>
      </c>
      <c r="M137" s="100">
        <f t="shared" si="21"/>
        <v>41534.491345094546</v>
      </c>
      <c r="N137" s="100">
        <f t="shared" si="22"/>
        <v>44947.45182077479</v>
      </c>
      <c r="O137" s="100">
        <f t="shared" si="23"/>
        <v>48364.607699621207</v>
      </c>
      <c r="P137" s="100">
        <f t="shared" si="24"/>
        <v>51785.958981633798</v>
      </c>
      <c r="Q137" s="100">
        <f t="shared" si="25"/>
        <v>55213.603368395641</v>
      </c>
      <c r="R137" s="100">
        <f t="shared" si="26"/>
        <v>58939.121379955635</v>
      </c>
      <c r="S137" s="101"/>
    </row>
    <row r="138" spans="2:19" s="42" customFormat="1">
      <c r="B138" s="32">
        <v>794</v>
      </c>
      <c r="C138" s="33" t="s">
        <v>147</v>
      </c>
      <c r="D138" s="163">
        <v>1222</v>
      </c>
      <c r="E138" s="99">
        <f t="shared" si="18"/>
        <v>9.2208321385992189E-3</v>
      </c>
      <c r="F138" s="99">
        <f t="shared" si="32"/>
        <v>9.2208321385992189E-3</v>
      </c>
      <c r="G138" s="99">
        <f t="shared" si="32"/>
        <v>9.2208321385992189E-3</v>
      </c>
      <c r="H138" s="99">
        <f t="shared" si="32"/>
        <v>9.2208321385992189E-3</v>
      </c>
      <c r="I138" s="99">
        <f t="shared" si="32"/>
        <v>9.2208321385992189E-3</v>
      </c>
      <c r="J138" s="99">
        <f t="shared" si="32"/>
        <v>9.2208321385992189E-3</v>
      </c>
      <c r="K138" s="93">
        <f t="shared" si="19"/>
        <v>794</v>
      </c>
      <c r="L138" s="93" t="str">
        <f t="shared" si="20"/>
        <v>Helmond</v>
      </c>
      <c r="M138" s="100">
        <f t="shared" si="21"/>
        <v>182572.47634426452</v>
      </c>
      <c r="N138" s="100">
        <f t="shared" si="22"/>
        <v>197574.77023376548</v>
      </c>
      <c r="O138" s="100">
        <f t="shared" si="23"/>
        <v>212595.5057875436</v>
      </c>
      <c r="P138" s="100">
        <f t="shared" si="24"/>
        <v>227634.68300559893</v>
      </c>
      <c r="Q138" s="100">
        <f t="shared" si="25"/>
        <v>242701.52272007003</v>
      </c>
      <c r="R138" s="100">
        <f t="shared" si="26"/>
        <v>259077.72059822225</v>
      </c>
      <c r="S138" s="101"/>
    </row>
    <row r="139" spans="2:19" s="42" customFormat="1">
      <c r="B139" s="32">
        <v>531</v>
      </c>
      <c r="C139" s="33" t="s">
        <v>148</v>
      </c>
      <c r="D139" s="163">
        <v>176</v>
      </c>
      <c r="E139" s="99">
        <f t="shared" si="18"/>
        <v>1.3280412900110168E-3</v>
      </c>
      <c r="F139" s="99">
        <f t="shared" si="32"/>
        <v>1.3280412900110168E-3</v>
      </c>
      <c r="G139" s="99">
        <f t="shared" si="32"/>
        <v>1.3280412900110168E-3</v>
      </c>
      <c r="H139" s="99">
        <f t="shared" si="32"/>
        <v>1.3280412900110168E-3</v>
      </c>
      <c r="I139" s="99">
        <f t="shared" si="32"/>
        <v>1.3280412900110168E-3</v>
      </c>
      <c r="J139" s="99">
        <f t="shared" si="32"/>
        <v>1.3280412900110168E-3</v>
      </c>
      <c r="K139" s="93">
        <f t="shared" si="19"/>
        <v>531</v>
      </c>
      <c r="L139" s="93" t="str">
        <f t="shared" si="20"/>
        <v>Hendrik-Ido-Ambacht</v>
      </c>
      <c r="M139" s="100">
        <f t="shared" si="21"/>
        <v>26295.217542218132</v>
      </c>
      <c r="N139" s="100">
        <f t="shared" si="22"/>
        <v>28455.940721066057</v>
      </c>
      <c r="O139" s="100">
        <f t="shared" si="23"/>
        <v>30619.319982494002</v>
      </c>
      <c r="P139" s="100">
        <f t="shared" si="24"/>
        <v>32785.355326501973</v>
      </c>
      <c r="Q139" s="100">
        <f t="shared" si="25"/>
        <v>34955.374794379975</v>
      </c>
      <c r="R139" s="100">
        <f t="shared" si="26"/>
        <v>37313.976125439542</v>
      </c>
      <c r="S139" s="101"/>
    </row>
    <row r="140" spans="2:19" s="42" customFormat="1">
      <c r="B140" s="32">
        <v>164</v>
      </c>
      <c r="C140" s="33" t="s">
        <v>149</v>
      </c>
      <c r="D140" s="163">
        <v>865</v>
      </c>
      <c r="E140" s="99">
        <f t="shared" si="18"/>
        <v>6.5270211128382353E-3</v>
      </c>
      <c r="F140" s="99">
        <f t="shared" si="32"/>
        <v>6.5270211128382353E-3</v>
      </c>
      <c r="G140" s="99">
        <f t="shared" si="32"/>
        <v>6.5270211128382353E-3</v>
      </c>
      <c r="H140" s="99">
        <f t="shared" si="32"/>
        <v>6.5270211128382353E-3</v>
      </c>
      <c r="I140" s="99">
        <f t="shared" si="32"/>
        <v>6.5270211128382353E-3</v>
      </c>
      <c r="J140" s="99">
        <f t="shared" si="32"/>
        <v>6.5270211128382353E-3</v>
      </c>
      <c r="K140" s="93">
        <f t="shared" si="19"/>
        <v>164</v>
      </c>
      <c r="L140" s="93" t="str">
        <f t="shared" si="20"/>
        <v>Hengelo</v>
      </c>
      <c r="M140" s="100">
        <f t="shared" si="21"/>
        <v>129235.01803419706</v>
      </c>
      <c r="N140" s="100">
        <f t="shared" si="22"/>
        <v>139854.48138478486</v>
      </c>
      <c r="O140" s="100">
        <f t="shared" si="23"/>
        <v>150486.99877759835</v>
      </c>
      <c r="P140" s="100">
        <f t="shared" si="24"/>
        <v>161132.57021263751</v>
      </c>
      <c r="Q140" s="100">
        <f t="shared" si="25"/>
        <v>171797.7227110152</v>
      </c>
      <c r="R140" s="100">
        <f t="shared" si="26"/>
        <v>183389.7122074159</v>
      </c>
      <c r="S140" s="101"/>
    </row>
    <row r="141" spans="2:19" s="42" customFormat="1">
      <c r="B141" s="32">
        <v>1966</v>
      </c>
      <c r="C141" s="33" t="s">
        <v>150</v>
      </c>
      <c r="D141" s="163">
        <v>363</v>
      </c>
      <c r="E141" s="99">
        <f t="shared" ref="E141:E204" si="33">D141/$D$12</f>
        <v>2.7390851606477222E-3</v>
      </c>
      <c r="F141" s="99">
        <f t="shared" si="32"/>
        <v>2.7390851606477222E-3</v>
      </c>
      <c r="G141" s="99">
        <f t="shared" si="32"/>
        <v>2.7390851606477222E-3</v>
      </c>
      <c r="H141" s="99">
        <f t="shared" si="32"/>
        <v>2.7390851606477222E-3</v>
      </c>
      <c r="I141" s="99">
        <f t="shared" si="32"/>
        <v>2.7390851606477222E-3</v>
      </c>
      <c r="J141" s="99">
        <f t="shared" si="32"/>
        <v>2.7390851606477222E-3</v>
      </c>
      <c r="K141" s="93">
        <f t="shared" ref="K141:K204" si="34">B141</f>
        <v>1966</v>
      </c>
      <c r="L141" s="93" t="str">
        <f t="shared" ref="L141:L204" si="35">C141</f>
        <v>Het Hogeland</v>
      </c>
      <c r="M141" s="100">
        <f t="shared" ref="M141:M204" si="36">M$12*E141</f>
        <v>54233.886180824898</v>
      </c>
      <c r="N141" s="100">
        <f t="shared" ref="N141:N204" si="37">N$12*F141</f>
        <v>58690.377737198745</v>
      </c>
      <c r="O141" s="100">
        <f t="shared" ref="O141:O204" si="38">O$12*G141</f>
        <v>63152.347463893879</v>
      </c>
      <c r="P141" s="100">
        <f t="shared" ref="P141:P204" si="39">P$12*H141</f>
        <v>67619.795360910313</v>
      </c>
      <c r="Q141" s="100">
        <f t="shared" ref="Q141:Q204" si="40">Q$12*I141</f>
        <v>72095.460513408689</v>
      </c>
      <c r="R141" s="100">
        <f t="shared" ref="R141:R204" si="41">R$12*J141</f>
        <v>76960.075758719046</v>
      </c>
    </row>
    <row r="142" spans="2:19" s="42" customFormat="1">
      <c r="B142" s="32">
        <v>252</v>
      </c>
      <c r="C142" s="33" t="s">
        <v>151</v>
      </c>
      <c r="D142" s="163">
        <v>79</v>
      </c>
      <c r="E142" s="99">
        <f t="shared" si="33"/>
        <v>5.9610944267539953E-4</v>
      </c>
      <c r="F142" s="99">
        <f t="shared" si="32"/>
        <v>5.9610944267539953E-4</v>
      </c>
      <c r="G142" s="99">
        <f t="shared" si="32"/>
        <v>5.9610944267539953E-4</v>
      </c>
      <c r="H142" s="99">
        <f t="shared" si="32"/>
        <v>5.9610944267539953E-4</v>
      </c>
      <c r="I142" s="99">
        <f t="shared" si="32"/>
        <v>5.9610944267539953E-4</v>
      </c>
      <c r="J142" s="99">
        <f t="shared" si="32"/>
        <v>5.9610944267539953E-4</v>
      </c>
      <c r="K142" s="93">
        <f t="shared" si="34"/>
        <v>252</v>
      </c>
      <c r="L142" s="93" t="str">
        <f t="shared" si="35"/>
        <v>Heumen</v>
      </c>
      <c r="M142" s="100">
        <f t="shared" si="36"/>
        <v>11802.966964972911</v>
      </c>
      <c r="N142" s="100">
        <f t="shared" si="37"/>
        <v>12772.837028205786</v>
      </c>
      <c r="O142" s="100">
        <f t="shared" si="38"/>
        <v>13743.899310324012</v>
      </c>
      <c r="P142" s="100">
        <f t="shared" si="39"/>
        <v>14716.153811327587</v>
      </c>
      <c r="Q142" s="100">
        <f t="shared" si="40"/>
        <v>15690.196640659191</v>
      </c>
      <c r="R142" s="100">
        <f t="shared" si="41"/>
        <v>16748.8870108507</v>
      </c>
      <c r="S142" s="101"/>
    </row>
    <row r="143" spans="2:19" s="42" customFormat="1">
      <c r="B143" s="32">
        <v>797</v>
      </c>
      <c r="C143" s="33" t="s">
        <v>152</v>
      </c>
      <c r="D143" s="163">
        <v>310</v>
      </c>
      <c r="E143" s="99">
        <f t="shared" si="33"/>
        <v>2.3391636358148591E-3</v>
      </c>
      <c r="F143" s="99">
        <f t="shared" ref="F143:J152" si="42">E143</f>
        <v>2.3391636358148591E-3</v>
      </c>
      <c r="G143" s="99">
        <f t="shared" si="42"/>
        <v>2.3391636358148591E-3</v>
      </c>
      <c r="H143" s="99">
        <f t="shared" si="42"/>
        <v>2.3391636358148591E-3</v>
      </c>
      <c r="I143" s="99">
        <f t="shared" si="42"/>
        <v>2.3391636358148591E-3</v>
      </c>
      <c r="J143" s="99">
        <f t="shared" si="42"/>
        <v>2.3391636358148591E-3</v>
      </c>
      <c r="K143" s="93">
        <f t="shared" si="34"/>
        <v>797</v>
      </c>
      <c r="L143" s="93" t="str">
        <f t="shared" si="35"/>
        <v>Heusden</v>
      </c>
      <c r="M143" s="100">
        <f t="shared" si="36"/>
        <v>46315.439989134211</v>
      </c>
      <c r="N143" s="100">
        <f t="shared" si="37"/>
        <v>50121.259224604983</v>
      </c>
      <c r="O143" s="100">
        <f t="shared" si="38"/>
        <v>53931.756787347389</v>
      </c>
      <c r="P143" s="100">
        <f t="shared" si="39"/>
        <v>57746.93267736143</v>
      </c>
      <c r="Q143" s="100">
        <f t="shared" si="40"/>
        <v>61569.126058282905</v>
      </c>
      <c r="R143" s="100">
        <f t="shared" si="41"/>
        <v>65723.480675490093</v>
      </c>
      <c r="S143" s="101"/>
    </row>
    <row r="144" spans="2:19" s="42" customFormat="1">
      <c r="B144" s="32">
        <v>534</v>
      </c>
      <c r="C144" s="33" t="s">
        <v>153</v>
      </c>
      <c r="D144" s="163">
        <v>114</v>
      </c>
      <c r="E144" s="99">
        <f t="shared" si="33"/>
        <v>8.6020856284804487E-4</v>
      </c>
      <c r="F144" s="99">
        <f t="shared" si="42"/>
        <v>8.6020856284804487E-4</v>
      </c>
      <c r="G144" s="99">
        <f t="shared" si="42"/>
        <v>8.6020856284804487E-4</v>
      </c>
      <c r="H144" s="99">
        <f t="shared" si="42"/>
        <v>8.6020856284804487E-4</v>
      </c>
      <c r="I144" s="99">
        <f t="shared" si="42"/>
        <v>8.6020856284804487E-4</v>
      </c>
      <c r="J144" s="99">
        <f t="shared" si="42"/>
        <v>8.6020856284804487E-4</v>
      </c>
      <c r="K144" s="93">
        <f t="shared" si="34"/>
        <v>534</v>
      </c>
      <c r="L144" s="93" t="str">
        <f t="shared" si="35"/>
        <v>Hillegom</v>
      </c>
      <c r="M144" s="100">
        <f t="shared" si="36"/>
        <v>17032.12954439129</v>
      </c>
      <c r="N144" s="100">
        <f t="shared" si="37"/>
        <v>18431.688876145057</v>
      </c>
      <c r="O144" s="100">
        <f t="shared" si="38"/>
        <v>19832.968625024521</v>
      </c>
      <c r="P144" s="100">
        <f t="shared" si="39"/>
        <v>21235.968791029685</v>
      </c>
      <c r="Q144" s="100">
        <f t="shared" si="40"/>
        <v>22641.54958272339</v>
      </c>
      <c r="R144" s="100">
        <f t="shared" si="41"/>
        <v>24169.279990341518</v>
      </c>
      <c r="S144" s="101"/>
    </row>
    <row r="145" spans="2:19" s="42" customFormat="1">
      <c r="B145" s="32">
        <v>798</v>
      </c>
      <c r="C145" s="33" t="s">
        <v>154</v>
      </c>
      <c r="D145" s="163">
        <v>69</v>
      </c>
      <c r="E145" s="99">
        <f t="shared" si="33"/>
        <v>5.2065255119750087E-4</v>
      </c>
      <c r="F145" s="99">
        <f t="shared" si="42"/>
        <v>5.2065255119750087E-4</v>
      </c>
      <c r="G145" s="99">
        <f t="shared" si="42"/>
        <v>5.2065255119750087E-4</v>
      </c>
      <c r="H145" s="99">
        <f t="shared" si="42"/>
        <v>5.2065255119750087E-4</v>
      </c>
      <c r="I145" s="99">
        <f t="shared" si="42"/>
        <v>5.2065255119750087E-4</v>
      </c>
      <c r="J145" s="99">
        <f t="shared" si="42"/>
        <v>5.2065255119750087E-4</v>
      </c>
      <c r="K145" s="93">
        <f t="shared" si="34"/>
        <v>798</v>
      </c>
      <c r="L145" s="93" t="str">
        <f t="shared" si="35"/>
        <v>Hilvarenbeek</v>
      </c>
      <c r="M145" s="100">
        <f t="shared" si="36"/>
        <v>10308.920513710516</v>
      </c>
      <c r="N145" s="100">
        <f t="shared" si="37"/>
        <v>11156.022214508852</v>
      </c>
      <c r="O145" s="100">
        <f t="shared" si="38"/>
        <v>12004.165220409581</v>
      </c>
      <c r="P145" s="100">
        <f t="shared" si="39"/>
        <v>12853.349531412703</v>
      </c>
      <c r="Q145" s="100">
        <f t="shared" si="40"/>
        <v>13704.095800069421</v>
      </c>
      <c r="R145" s="100">
        <f t="shared" si="41"/>
        <v>14628.774730996181</v>
      </c>
      <c r="S145" s="101"/>
    </row>
    <row r="146" spans="2:19" s="42" customFormat="1">
      <c r="B146" s="32">
        <v>402</v>
      </c>
      <c r="C146" s="33" t="s">
        <v>155</v>
      </c>
      <c r="D146" s="163">
        <v>496</v>
      </c>
      <c r="E146" s="99">
        <f t="shared" si="33"/>
        <v>3.7426618173037746E-3</v>
      </c>
      <c r="F146" s="99">
        <f t="shared" si="42"/>
        <v>3.7426618173037746E-3</v>
      </c>
      <c r="G146" s="99">
        <f t="shared" si="42"/>
        <v>3.7426618173037746E-3</v>
      </c>
      <c r="H146" s="99">
        <f t="shared" si="42"/>
        <v>3.7426618173037746E-3</v>
      </c>
      <c r="I146" s="99">
        <f t="shared" si="42"/>
        <v>3.7426618173037746E-3</v>
      </c>
      <c r="J146" s="99">
        <f t="shared" si="42"/>
        <v>3.7426618173037746E-3</v>
      </c>
      <c r="K146" s="93">
        <f t="shared" si="34"/>
        <v>402</v>
      </c>
      <c r="L146" s="93" t="str">
        <f t="shared" si="35"/>
        <v>Hilversum</v>
      </c>
      <c r="M146" s="100">
        <f t="shared" si="36"/>
        <v>74104.703982614737</v>
      </c>
      <c r="N146" s="100">
        <f t="shared" si="37"/>
        <v>80194.014759367972</v>
      </c>
      <c r="O146" s="100">
        <f t="shared" si="38"/>
        <v>86290.810859755831</v>
      </c>
      <c r="P146" s="100">
        <f t="shared" si="39"/>
        <v>92395.092283778285</v>
      </c>
      <c r="Q146" s="100">
        <f t="shared" si="40"/>
        <v>98510.601693252655</v>
      </c>
      <c r="R146" s="100">
        <f t="shared" si="41"/>
        <v>105157.56908078416</v>
      </c>
      <c r="S146" s="101"/>
    </row>
    <row r="147" spans="2:19" s="42" customFormat="1">
      <c r="B147" s="32">
        <v>1963</v>
      </c>
      <c r="C147" s="33" t="s">
        <v>156</v>
      </c>
      <c r="D147" s="163">
        <v>362</v>
      </c>
      <c r="E147" s="99">
        <f t="shared" si="33"/>
        <v>2.7315394714999323E-3</v>
      </c>
      <c r="F147" s="99">
        <f t="shared" si="42"/>
        <v>2.7315394714999323E-3</v>
      </c>
      <c r="G147" s="99">
        <f t="shared" si="42"/>
        <v>2.7315394714999323E-3</v>
      </c>
      <c r="H147" s="99">
        <f t="shared" si="42"/>
        <v>2.7315394714999323E-3</v>
      </c>
      <c r="I147" s="99">
        <f t="shared" si="42"/>
        <v>2.7315394714999323E-3</v>
      </c>
      <c r="J147" s="99">
        <f t="shared" si="42"/>
        <v>2.7315394714999323E-3</v>
      </c>
      <c r="K147" s="93">
        <f t="shared" si="34"/>
        <v>1963</v>
      </c>
      <c r="L147" s="93" t="str">
        <f t="shared" si="35"/>
        <v>Hoeksche Waard</v>
      </c>
      <c r="M147" s="100">
        <f t="shared" si="36"/>
        <v>54084.481535698658</v>
      </c>
      <c r="N147" s="100">
        <f t="shared" si="37"/>
        <v>58528.696255829047</v>
      </c>
      <c r="O147" s="100">
        <f t="shared" si="38"/>
        <v>62978.374054902437</v>
      </c>
      <c r="P147" s="100">
        <f t="shared" si="39"/>
        <v>67433.514932918828</v>
      </c>
      <c r="Q147" s="100">
        <f t="shared" si="40"/>
        <v>71896.85042934971</v>
      </c>
      <c r="R147" s="100">
        <f t="shared" si="41"/>
        <v>76748.064530733594</v>
      </c>
      <c r="S147" s="101"/>
    </row>
    <row r="148" spans="2:19" s="42" customFormat="1">
      <c r="B148" s="32">
        <v>1735</v>
      </c>
      <c r="C148" s="33" t="s">
        <v>157</v>
      </c>
      <c r="D148" s="163">
        <v>186</v>
      </c>
      <c r="E148" s="99">
        <f t="shared" si="33"/>
        <v>1.4034981814889155E-3</v>
      </c>
      <c r="F148" s="99">
        <f t="shared" si="42"/>
        <v>1.4034981814889155E-3</v>
      </c>
      <c r="G148" s="99">
        <f t="shared" si="42"/>
        <v>1.4034981814889155E-3</v>
      </c>
      <c r="H148" s="99">
        <f t="shared" si="42"/>
        <v>1.4034981814889155E-3</v>
      </c>
      <c r="I148" s="99">
        <f t="shared" si="42"/>
        <v>1.4034981814889155E-3</v>
      </c>
      <c r="J148" s="99">
        <f t="shared" si="42"/>
        <v>1.4034981814889155E-3</v>
      </c>
      <c r="K148" s="93">
        <f t="shared" si="34"/>
        <v>1735</v>
      </c>
      <c r="L148" s="93" t="str">
        <f t="shared" si="35"/>
        <v>Hof van Twente</v>
      </c>
      <c r="M148" s="100">
        <f t="shared" si="36"/>
        <v>27789.263993480527</v>
      </c>
      <c r="N148" s="100">
        <f t="shared" si="37"/>
        <v>30072.755534762993</v>
      </c>
      <c r="O148" s="100">
        <f t="shared" si="38"/>
        <v>32359.054072408435</v>
      </c>
      <c r="P148" s="100">
        <f t="shared" si="39"/>
        <v>34648.159606416855</v>
      </c>
      <c r="Q148" s="100">
        <f t="shared" si="40"/>
        <v>36941.475634969742</v>
      </c>
      <c r="R148" s="100">
        <f t="shared" si="41"/>
        <v>39434.08840529406</v>
      </c>
      <c r="S148" s="101"/>
    </row>
    <row r="149" spans="2:19" s="42" customFormat="1">
      <c r="B149" s="32">
        <v>1911</v>
      </c>
      <c r="C149" s="33" t="s">
        <v>158</v>
      </c>
      <c r="D149" s="163">
        <v>351</v>
      </c>
      <c r="E149" s="99">
        <f t="shared" si="33"/>
        <v>2.6485368908742437E-3</v>
      </c>
      <c r="F149" s="99">
        <f t="shared" si="42"/>
        <v>2.6485368908742437E-3</v>
      </c>
      <c r="G149" s="99">
        <f t="shared" si="42"/>
        <v>2.6485368908742437E-3</v>
      </c>
      <c r="H149" s="99">
        <f t="shared" si="42"/>
        <v>2.6485368908742437E-3</v>
      </c>
      <c r="I149" s="99">
        <f t="shared" si="42"/>
        <v>2.6485368908742437E-3</v>
      </c>
      <c r="J149" s="99">
        <f t="shared" si="42"/>
        <v>2.6485368908742437E-3</v>
      </c>
      <c r="K149" s="93">
        <f t="shared" si="34"/>
        <v>1911</v>
      </c>
      <c r="L149" s="93" t="str">
        <f t="shared" si="35"/>
        <v>Hollands Kroon</v>
      </c>
      <c r="M149" s="100">
        <f t="shared" si="36"/>
        <v>52441.030439310023</v>
      </c>
      <c r="N149" s="100">
        <f t="shared" si="37"/>
        <v>56750.199960762417</v>
      </c>
      <c r="O149" s="100">
        <f t="shared" si="38"/>
        <v>61064.666555996562</v>
      </c>
      <c r="P149" s="100">
        <f t="shared" si="39"/>
        <v>65384.430225012453</v>
      </c>
      <c r="Q149" s="100">
        <f t="shared" si="40"/>
        <v>69712.139504700972</v>
      </c>
      <c r="R149" s="100">
        <f t="shared" si="41"/>
        <v>74415.941022893618</v>
      </c>
      <c r="S149" s="101"/>
    </row>
    <row r="150" spans="2:19" s="42" customFormat="1">
      <c r="B150" s="32">
        <v>118</v>
      </c>
      <c r="C150" s="33" t="s">
        <v>159</v>
      </c>
      <c r="D150" s="163">
        <v>602</v>
      </c>
      <c r="E150" s="99">
        <f t="shared" si="33"/>
        <v>4.5425048669695007E-3</v>
      </c>
      <c r="F150" s="99">
        <f t="shared" si="42"/>
        <v>4.5425048669695007E-3</v>
      </c>
      <c r="G150" s="99">
        <f t="shared" si="42"/>
        <v>4.5425048669695007E-3</v>
      </c>
      <c r="H150" s="99">
        <f t="shared" si="42"/>
        <v>4.5425048669695007E-3</v>
      </c>
      <c r="I150" s="99">
        <f t="shared" si="42"/>
        <v>4.5425048669695007E-3</v>
      </c>
      <c r="J150" s="99">
        <f t="shared" si="42"/>
        <v>4.5425048669695007E-3</v>
      </c>
      <c r="K150" s="93">
        <f t="shared" si="34"/>
        <v>118</v>
      </c>
      <c r="L150" s="93" t="str">
        <f t="shared" si="35"/>
        <v>Hoogeveen</v>
      </c>
      <c r="M150" s="100">
        <f t="shared" si="36"/>
        <v>89941.596365996113</v>
      </c>
      <c r="N150" s="100">
        <f t="shared" si="37"/>
        <v>97332.251784555498</v>
      </c>
      <c r="O150" s="100">
        <f t="shared" si="38"/>
        <v>104731.99221284881</v>
      </c>
      <c r="P150" s="100">
        <f t="shared" si="39"/>
        <v>112140.81765087607</v>
      </c>
      <c r="Q150" s="100">
        <f t="shared" si="40"/>
        <v>119563.27060350422</v>
      </c>
      <c r="R150" s="100">
        <f t="shared" si="41"/>
        <v>127630.75924724207</v>
      </c>
      <c r="S150" s="101"/>
    </row>
    <row r="151" spans="2:19" s="42" customFormat="1" ht="15" customHeight="1">
      <c r="B151" s="32">
        <v>405</v>
      </c>
      <c r="C151" s="33" t="s">
        <v>160</v>
      </c>
      <c r="D151" s="163">
        <v>882</v>
      </c>
      <c r="E151" s="99">
        <f t="shared" si="33"/>
        <v>6.6552978283506634E-3</v>
      </c>
      <c r="F151" s="99">
        <f t="shared" si="42"/>
        <v>6.6552978283506634E-3</v>
      </c>
      <c r="G151" s="99">
        <f t="shared" si="42"/>
        <v>6.6552978283506634E-3</v>
      </c>
      <c r="H151" s="99">
        <f t="shared" si="42"/>
        <v>6.6552978283506634E-3</v>
      </c>
      <c r="I151" s="99">
        <f t="shared" si="42"/>
        <v>6.6552978283506634E-3</v>
      </c>
      <c r="J151" s="99">
        <f t="shared" si="42"/>
        <v>6.6552978283506634E-3</v>
      </c>
      <c r="K151" s="93">
        <f t="shared" si="34"/>
        <v>405</v>
      </c>
      <c r="L151" s="93" t="str">
        <f t="shared" si="35"/>
        <v>Hoorn</v>
      </c>
      <c r="M151" s="100">
        <f t="shared" si="36"/>
        <v>131774.89700134314</v>
      </c>
      <c r="N151" s="100">
        <f t="shared" si="37"/>
        <v>142603.06656806965</v>
      </c>
      <c r="O151" s="100">
        <f t="shared" si="38"/>
        <v>153444.54673045289</v>
      </c>
      <c r="P151" s="100">
        <f t="shared" si="39"/>
        <v>164299.33748849283</v>
      </c>
      <c r="Q151" s="100">
        <f t="shared" si="40"/>
        <v>175174.09414001781</v>
      </c>
      <c r="R151" s="100">
        <f t="shared" si="41"/>
        <v>186993.90308316858</v>
      </c>
    </row>
    <row r="152" spans="2:19" s="42" customFormat="1">
      <c r="B152" s="32">
        <v>1507</v>
      </c>
      <c r="C152" s="33" t="s">
        <v>161</v>
      </c>
      <c r="D152" s="163">
        <v>248</v>
      </c>
      <c r="E152" s="99">
        <f t="shared" si="33"/>
        <v>1.8713309086518873E-3</v>
      </c>
      <c r="F152" s="99">
        <f t="shared" si="42"/>
        <v>1.8713309086518873E-3</v>
      </c>
      <c r="G152" s="99">
        <f t="shared" si="42"/>
        <v>1.8713309086518873E-3</v>
      </c>
      <c r="H152" s="99">
        <f t="shared" si="42"/>
        <v>1.8713309086518873E-3</v>
      </c>
      <c r="I152" s="99">
        <f t="shared" si="42"/>
        <v>1.8713309086518873E-3</v>
      </c>
      <c r="J152" s="99">
        <f t="shared" si="42"/>
        <v>1.8713309086518873E-3</v>
      </c>
      <c r="K152" s="93">
        <f t="shared" si="34"/>
        <v>1507</v>
      </c>
      <c r="L152" s="93" t="str">
        <f t="shared" si="35"/>
        <v>Horst aan de Maas</v>
      </c>
      <c r="M152" s="100">
        <f t="shared" si="36"/>
        <v>37052.351991307369</v>
      </c>
      <c r="N152" s="100">
        <f t="shared" si="37"/>
        <v>40097.007379683986</v>
      </c>
      <c r="O152" s="100">
        <f t="shared" si="38"/>
        <v>43145.405429877916</v>
      </c>
      <c r="P152" s="100">
        <f t="shared" si="39"/>
        <v>46197.546141889143</v>
      </c>
      <c r="Q152" s="100">
        <f t="shared" si="40"/>
        <v>49255.300846626327</v>
      </c>
      <c r="R152" s="100">
        <f t="shared" si="41"/>
        <v>52578.78454039208</v>
      </c>
      <c r="S152" s="101"/>
    </row>
    <row r="153" spans="2:19" s="42" customFormat="1">
      <c r="B153" s="32">
        <v>321</v>
      </c>
      <c r="C153" s="33" t="s">
        <v>162</v>
      </c>
      <c r="D153" s="163">
        <v>225</v>
      </c>
      <c r="E153" s="99">
        <f t="shared" si="33"/>
        <v>1.6977800582527202E-3</v>
      </c>
      <c r="F153" s="99">
        <f t="shared" ref="F153:J162" si="43">E153</f>
        <v>1.6977800582527202E-3</v>
      </c>
      <c r="G153" s="99">
        <f t="shared" si="43"/>
        <v>1.6977800582527202E-3</v>
      </c>
      <c r="H153" s="99">
        <f t="shared" si="43"/>
        <v>1.6977800582527202E-3</v>
      </c>
      <c r="I153" s="99">
        <f t="shared" si="43"/>
        <v>1.6977800582527202E-3</v>
      </c>
      <c r="J153" s="99">
        <f t="shared" si="43"/>
        <v>1.6977800582527202E-3</v>
      </c>
      <c r="K153" s="93">
        <f t="shared" si="34"/>
        <v>321</v>
      </c>
      <c r="L153" s="93" t="str">
        <f t="shared" si="35"/>
        <v>Houten</v>
      </c>
      <c r="M153" s="100">
        <f t="shared" si="36"/>
        <v>33616.045153403858</v>
      </c>
      <c r="N153" s="100">
        <f t="shared" si="37"/>
        <v>36378.333308181034</v>
      </c>
      <c r="O153" s="100">
        <f t="shared" si="38"/>
        <v>39144.017023074717</v>
      </c>
      <c r="P153" s="100">
        <f t="shared" si="39"/>
        <v>41913.096298084907</v>
      </c>
      <c r="Q153" s="100">
        <f t="shared" si="40"/>
        <v>44687.268913269851</v>
      </c>
      <c r="R153" s="100">
        <f t="shared" si="41"/>
        <v>47702.526296726683</v>
      </c>
      <c r="S153" s="101"/>
    </row>
    <row r="154" spans="2:19" s="42" customFormat="1">
      <c r="B154" s="32">
        <v>406</v>
      </c>
      <c r="C154" s="33" t="s">
        <v>163</v>
      </c>
      <c r="D154" s="163">
        <v>205</v>
      </c>
      <c r="E154" s="99">
        <f t="shared" si="33"/>
        <v>1.5468662752969229E-3</v>
      </c>
      <c r="F154" s="99">
        <f t="shared" si="43"/>
        <v>1.5468662752969229E-3</v>
      </c>
      <c r="G154" s="99">
        <f t="shared" si="43"/>
        <v>1.5468662752969229E-3</v>
      </c>
      <c r="H154" s="99">
        <f t="shared" si="43"/>
        <v>1.5468662752969229E-3</v>
      </c>
      <c r="I154" s="99">
        <f t="shared" si="43"/>
        <v>1.5468662752969229E-3</v>
      </c>
      <c r="J154" s="99">
        <f t="shared" si="43"/>
        <v>1.5468662752969229E-3</v>
      </c>
      <c r="K154" s="93">
        <f t="shared" si="34"/>
        <v>406</v>
      </c>
      <c r="L154" s="93" t="str">
        <f t="shared" si="35"/>
        <v>Huizen</v>
      </c>
      <c r="M154" s="100">
        <f t="shared" si="36"/>
        <v>30627.952250879072</v>
      </c>
      <c r="N154" s="100">
        <f t="shared" si="37"/>
        <v>33144.70368078717</v>
      </c>
      <c r="O154" s="100">
        <f t="shared" si="38"/>
        <v>35664.548843245851</v>
      </c>
      <c r="P154" s="100">
        <f t="shared" si="39"/>
        <v>38187.487738255135</v>
      </c>
      <c r="Q154" s="100">
        <f t="shared" si="40"/>
        <v>40715.06723209031</v>
      </c>
      <c r="R154" s="100">
        <f t="shared" si="41"/>
        <v>43462.301737017646</v>
      </c>
      <c r="S154" s="101"/>
    </row>
    <row r="155" spans="2:19" s="42" customFormat="1">
      <c r="B155" s="32">
        <v>677</v>
      </c>
      <c r="C155" s="33" t="s">
        <v>164</v>
      </c>
      <c r="D155" s="163">
        <v>162</v>
      </c>
      <c r="E155" s="99">
        <f t="shared" si="33"/>
        <v>1.2224016419419585E-3</v>
      </c>
      <c r="F155" s="99">
        <f t="shared" si="43"/>
        <v>1.2224016419419585E-3</v>
      </c>
      <c r="G155" s="99">
        <f t="shared" si="43"/>
        <v>1.2224016419419585E-3</v>
      </c>
      <c r="H155" s="99">
        <f t="shared" si="43"/>
        <v>1.2224016419419585E-3</v>
      </c>
      <c r="I155" s="99">
        <f t="shared" si="43"/>
        <v>1.2224016419419585E-3</v>
      </c>
      <c r="J155" s="99">
        <f t="shared" si="43"/>
        <v>1.2224016419419585E-3</v>
      </c>
      <c r="K155" s="93">
        <f t="shared" si="34"/>
        <v>677</v>
      </c>
      <c r="L155" s="93" t="str">
        <f t="shared" si="35"/>
        <v>Hulst</v>
      </c>
      <c r="M155" s="100">
        <f t="shared" si="36"/>
        <v>24203.55251045078</v>
      </c>
      <c r="N155" s="100">
        <f t="shared" si="37"/>
        <v>26192.399981890343</v>
      </c>
      <c r="O155" s="100">
        <f t="shared" si="38"/>
        <v>28183.692256613795</v>
      </c>
      <c r="P155" s="100">
        <f t="shared" si="39"/>
        <v>30177.429334621131</v>
      </c>
      <c r="Q155" s="100">
        <f t="shared" si="40"/>
        <v>32174.83361755429</v>
      </c>
      <c r="R155" s="100">
        <f t="shared" si="41"/>
        <v>34345.818933643204</v>
      </c>
      <c r="S155" s="101"/>
    </row>
    <row r="156" spans="2:19" s="42" customFormat="1">
      <c r="B156" s="32">
        <v>353</v>
      </c>
      <c r="C156" s="33" t="s">
        <v>165</v>
      </c>
      <c r="D156" s="163">
        <v>176</v>
      </c>
      <c r="E156" s="99">
        <f t="shared" si="33"/>
        <v>1.3280412900110168E-3</v>
      </c>
      <c r="F156" s="99">
        <f t="shared" si="43"/>
        <v>1.3280412900110168E-3</v>
      </c>
      <c r="G156" s="99">
        <f t="shared" si="43"/>
        <v>1.3280412900110168E-3</v>
      </c>
      <c r="H156" s="99">
        <f t="shared" si="43"/>
        <v>1.3280412900110168E-3</v>
      </c>
      <c r="I156" s="99">
        <f t="shared" si="43"/>
        <v>1.3280412900110168E-3</v>
      </c>
      <c r="J156" s="99">
        <f t="shared" si="43"/>
        <v>1.3280412900110168E-3</v>
      </c>
      <c r="K156" s="93">
        <f t="shared" si="34"/>
        <v>353</v>
      </c>
      <c r="L156" s="93" t="str">
        <f t="shared" si="35"/>
        <v>IJsselstein</v>
      </c>
      <c r="M156" s="100">
        <f t="shared" si="36"/>
        <v>26295.217542218132</v>
      </c>
      <c r="N156" s="100">
        <f t="shared" si="37"/>
        <v>28455.940721066057</v>
      </c>
      <c r="O156" s="100">
        <f t="shared" si="38"/>
        <v>30619.319982494002</v>
      </c>
      <c r="P156" s="100">
        <f t="shared" si="39"/>
        <v>32785.355326501973</v>
      </c>
      <c r="Q156" s="100">
        <f t="shared" si="40"/>
        <v>34955.374794379975</v>
      </c>
      <c r="R156" s="100">
        <f t="shared" si="41"/>
        <v>37313.976125439542</v>
      </c>
      <c r="S156" s="101"/>
    </row>
    <row r="157" spans="2:19" s="42" customFormat="1">
      <c r="B157" s="32">
        <v>1884</v>
      </c>
      <c r="C157" s="33" t="s">
        <v>166</v>
      </c>
      <c r="D157" s="163">
        <v>149</v>
      </c>
      <c r="E157" s="99">
        <f t="shared" si="33"/>
        <v>1.1243076830206903E-3</v>
      </c>
      <c r="F157" s="99">
        <f t="shared" si="43"/>
        <v>1.1243076830206903E-3</v>
      </c>
      <c r="G157" s="99">
        <f t="shared" si="43"/>
        <v>1.1243076830206903E-3</v>
      </c>
      <c r="H157" s="99">
        <f t="shared" si="43"/>
        <v>1.1243076830206903E-3</v>
      </c>
      <c r="I157" s="99">
        <f t="shared" si="43"/>
        <v>1.1243076830206903E-3</v>
      </c>
      <c r="J157" s="99">
        <f t="shared" si="43"/>
        <v>1.1243076830206903E-3</v>
      </c>
      <c r="K157" s="93">
        <f t="shared" si="34"/>
        <v>1884</v>
      </c>
      <c r="L157" s="93" t="str">
        <f t="shared" si="35"/>
        <v>Kaag en Braassem</v>
      </c>
      <c r="M157" s="100">
        <f t="shared" si="36"/>
        <v>22261.292123809668</v>
      </c>
      <c r="N157" s="100">
        <f t="shared" si="37"/>
        <v>24090.540724084331</v>
      </c>
      <c r="O157" s="100">
        <f t="shared" si="38"/>
        <v>25922.037939725036</v>
      </c>
      <c r="P157" s="100">
        <f t="shared" si="39"/>
        <v>27755.783770731781</v>
      </c>
      <c r="Q157" s="100">
        <f t="shared" si="40"/>
        <v>29592.902524787591</v>
      </c>
      <c r="R157" s="100">
        <f t="shared" si="41"/>
        <v>31589.672969832336</v>
      </c>
      <c r="S157" s="101"/>
    </row>
    <row r="158" spans="2:19" s="42" customFormat="1">
      <c r="B158" s="32">
        <v>166</v>
      </c>
      <c r="C158" s="33" t="s">
        <v>167</v>
      </c>
      <c r="D158" s="163">
        <v>474</v>
      </c>
      <c r="E158" s="99">
        <f t="shared" si="33"/>
        <v>3.5766566560523974E-3</v>
      </c>
      <c r="F158" s="99">
        <f t="shared" si="43"/>
        <v>3.5766566560523974E-3</v>
      </c>
      <c r="G158" s="99">
        <f t="shared" si="43"/>
        <v>3.5766566560523974E-3</v>
      </c>
      <c r="H158" s="99">
        <f t="shared" si="43"/>
        <v>3.5766566560523974E-3</v>
      </c>
      <c r="I158" s="99">
        <f t="shared" si="43"/>
        <v>3.5766566560523974E-3</v>
      </c>
      <c r="J158" s="99">
        <f t="shared" si="43"/>
        <v>3.5766566560523974E-3</v>
      </c>
      <c r="K158" s="93">
        <f t="shared" si="34"/>
        <v>166</v>
      </c>
      <c r="L158" s="93" t="str">
        <f t="shared" si="35"/>
        <v>Kampen</v>
      </c>
      <c r="M158" s="100">
        <f t="shared" si="36"/>
        <v>70817.801789837467</v>
      </c>
      <c r="N158" s="100">
        <f t="shared" si="37"/>
        <v>76637.022169234726</v>
      </c>
      <c r="O158" s="100">
        <f t="shared" si="38"/>
        <v>82463.395861944082</v>
      </c>
      <c r="P158" s="100">
        <f t="shared" si="39"/>
        <v>88296.922867965535</v>
      </c>
      <c r="Q158" s="100">
        <f t="shared" si="40"/>
        <v>94141.179843955149</v>
      </c>
      <c r="R158" s="100">
        <f t="shared" si="41"/>
        <v>100493.32206510421</v>
      </c>
      <c r="S158" s="101"/>
    </row>
    <row r="159" spans="2:19" s="42" customFormat="1">
      <c r="B159" s="32">
        <v>678</v>
      </c>
      <c r="C159" s="33" t="s">
        <v>168</v>
      </c>
      <c r="D159" s="163">
        <v>63</v>
      </c>
      <c r="E159" s="99">
        <f t="shared" si="33"/>
        <v>4.7537841631076168E-4</v>
      </c>
      <c r="F159" s="99">
        <f t="shared" si="43"/>
        <v>4.7537841631076168E-4</v>
      </c>
      <c r="G159" s="99">
        <f t="shared" si="43"/>
        <v>4.7537841631076168E-4</v>
      </c>
      <c r="H159" s="99">
        <f t="shared" si="43"/>
        <v>4.7537841631076168E-4</v>
      </c>
      <c r="I159" s="99">
        <f t="shared" si="43"/>
        <v>4.7537841631076168E-4</v>
      </c>
      <c r="J159" s="99">
        <f t="shared" si="43"/>
        <v>4.7537841631076168E-4</v>
      </c>
      <c r="K159" s="93">
        <f t="shared" si="34"/>
        <v>678</v>
      </c>
      <c r="L159" s="93" t="str">
        <f t="shared" si="35"/>
        <v>Kapelle</v>
      </c>
      <c r="M159" s="100">
        <f t="shared" si="36"/>
        <v>9412.4926429530806</v>
      </c>
      <c r="N159" s="100">
        <f t="shared" si="37"/>
        <v>10185.933326290691</v>
      </c>
      <c r="O159" s="100">
        <f t="shared" si="38"/>
        <v>10960.324766460921</v>
      </c>
      <c r="P159" s="100">
        <f t="shared" si="39"/>
        <v>11735.666963463773</v>
      </c>
      <c r="Q159" s="100">
        <f t="shared" si="40"/>
        <v>12512.435295715559</v>
      </c>
      <c r="R159" s="100">
        <f t="shared" si="41"/>
        <v>13356.707363083471</v>
      </c>
      <c r="S159" s="101"/>
    </row>
    <row r="160" spans="2:19" s="42" customFormat="1">
      <c r="B160" s="32">
        <v>537</v>
      </c>
      <c r="C160" s="33" t="s">
        <v>169</v>
      </c>
      <c r="D160" s="163">
        <v>385</v>
      </c>
      <c r="E160" s="99">
        <f t="shared" si="33"/>
        <v>2.9050903218990989E-3</v>
      </c>
      <c r="F160" s="99">
        <f t="shared" si="43"/>
        <v>2.9050903218990989E-3</v>
      </c>
      <c r="G160" s="99">
        <f t="shared" si="43"/>
        <v>2.9050903218990989E-3</v>
      </c>
      <c r="H160" s="99">
        <f t="shared" si="43"/>
        <v>2.9050903218990989E-3</v>
      </c>
      <c r="I160" s="99">
        <f t="shared" si="43"/>
        <v>2.9050903218990989E-3</v>
      </c>
      <c r="J160" s="99">
        <f t="shared" si="43"/>
        <v>2.9050903218990989E-3</v>
      </c>
      <c r="K160" s="93">
        <f t="shared" si="34"/>
        <v>537</v>
      </c>
      <c r="L160" s="93" t="str">
        <f t="shared" si="35"/>
        <v>Katwijk</v>
      </c>
      <c r="M160" s="100">
        <f t="shared" si="36"/>
        <v>57520.788373602161</v>
      </c>
      <c r="N160" s="100">
        <f t="shared" si="37"/>
        <v>62247.370327331992</v>
      </c>
      <c r="O160" s="100">
        <f t="shared" si="38"/>
        <v>66979.762461705628</v>
      </c>
      <c r="P160" s="100">
        <f t="shared" si="39"/>
        <v>71717.964776723049</v>
      </c>
      <c r="Q160" s="100">
        <f t="shared" si="40"/>
        <v>76464.882362706179</v>
      </c>
      <c r="R160" s="100">
        <f t="shared" si="41"/>
        <v>81624.322774398985</v>
      </c>
      <c r="S160" s="101"/>
    </row>
    <row r="161" spans="2:19" s="42" customFormat="1">
      <c r="B161" s="32">
        <v>928</v>
      </c>
      <c r="C161" s="33" t="s">
        <v>170</v>
      </c>
      <c r="D161" s="163">
        <v>494</v>
      </c>
      <c r="E161" s="99">
        <f t="shared" si="33"/>
        <v>3.7275704390081947E-3</v>
      </c>
      <c r="F161" s="99">
        <f t="shared" si="43"/>
        <v>3.7275704390081947E-3</v>
      </c>
      <c r="G161" s="99">
        <f t="shared" si="43"/>
        <v>3.7275704390081947E-3</v>
      </c>
      <c r="H161" s="99">
        <f t="shared" si="43"/>
        <v>3.7275704390081947E-3</v>
      </c>
      <c r="I161" s="99">
        <f t="shared" si="43"/>
        <v>3.7275704390081947E-3</v>
      </c>
      <c r="J161" s="99">
        <f t="shared" si="43"/>
        <v>3.7275704390081947E-3</v>
      </c>
      <c r="K161" s="93">
        <f t="shared" si="34"/>
        <v>928</v>
      </c>
      <c r="L161" s="93" t="str">
        <f t="shared" si="35"/>
        <v>Kerkrade</v>
      </c>
      <c r="M161" s="100">
        <f t="shared" si="36"/>
        <v>73805.894692362257</v>
      </c>
      <c r="N161" s="100">
        <f t="shared" si="37"/>
        <v>79870.65179662859</v>
      </c>
      <c r="O161" s="100">
        <f t="shared" si="38"/>
        <v>85942.864041772933</v>
      </c>
      <c r="P161" s="100">
        <f t="shared" si="39"/>
        <v>92022.5314277953</v>
      </c>
      <c r="Q161" s="100">
        <f t="shared" si="40"/>
        <v>98113.381525134697</v>
      </c>
      <c r="R161" s="100">
        <f t="shared" si="41"/>
        <v>104733.54662481324</v>
      </c>
      <c r="S161" s="101"/>
    </row>
    <row r="162" spans="2:19" s="42" customFormat="1">
      <c r="B162" s="32">
        <v>1598</v>
      </c>
      <c r="C162" s="33" t="s">
        <v>171</v>
      </c>
      <c r="D162" s="163">
        <v>174</v>
      </c>
      <c r="E162" s="99">
        <f t="shared" si="33"/>
        <v>1.312949911715437E-3</v>
      </c>
      <c r="F162" s="99">
        <f t="shared" si="43"/>
        <v>1.312949911715437E-3</v>
      </c>
      <c r="G162" s="99">
        <f t="shared" si="43"/>
        <v>1.312949911715437E-3</v>
      </c>
      <c r="H162" s="99">
        <f t="shared" si="43"/>
        <v>1.312949911715437E-3</v>
      </c>
      <c r="I162" s="99">
        <f t="shared" si="43"/>
        <v>1.312949911715437E-3</v>
      </c>
      <c r="J162" s="99">
        <f t="shared" si="43"/>
        <v>1.312949911715437E-3</v>
      </c>
      <c r="K162" s="93">
        <f t="shared" si="34"/>
        <v>1598</v>
      </c>
      <c r="L162" s="93" t="str">
        <f t="shared" si="35"/>
        <v>Koggenland</v>
      </c>
      <c r="M162" s="100">
        <f t="shared" si="36"/>
        <v>25996.408251965651</v>
      </c>
      <c r="N162" s="100">
        <f t="shared" si="37"/>
        <v>28132.577758326668</v>
      </c>
      <c r="O162" s="100">
        <f t="shared" si="38"/>
        <v>30271.373164511115</v>
      </c>
      <c r="P162" s="100">
        <f t="shared" si="39"/>
        <v>32412.794470518991</v>
      </c>
      <c r="Q162" s="100">
        <f t="shared" si="40"/>
        <v>34558.154626262018</v>
      </c>
      <c r="R162" s="100">
        <f t="shared" si="41"/>
        <v>36889.953669468632</v>
      </c>
      <c r="S162" s="101"/>
    </row>
    <row r="163" spans="2:19" s="42" customFormat="1">
      <c r="B163" s="32">
        <v>542</v>
      </c>
      <c r="C163" s="33" t="s">
        <v>172</v>
      </c>
      <c r="D163" s="163">
        <v>206</v>
      </c>
      <c r="E163" s="99">
        <f t="shared" si="33"/>
        <v>1.5544119644447128E-3</v>
      </c>
      <c r="F163" s="99">
        <f t="shared" ref="F163:J172" si="44">E163</f>
        <v>1.5544119644447128E-3</v>
      </c>
      <c r="G163" s="99">
        <f t="shared" si="44"/>
        <v>1.5544119644447128E-3</v>
      </c>
      <c r="H163" s="99">
        <f t="shared" si="44"/>
        <v>1.5544119644447128E-3</v>
      </c>
      <c r="I163" s="99">
        <f t="shared" si="44"/>
        <v>1.5544119644447128E-3</v>
      </c>
      <c r="J163" s="99">
        <f t="shared" si="44"/>
        <v>1.5544119644447128E-3</v>
      </c>
      <c r="K163" s="93">
        <f t="shared" si="34"/>
        <v>542</v>
      </c>
      <c r="L163" s="93" t="str">
        <f t="shared" si="35"/>
        <v>Krimpen aan den IJssel</v>
      </c>
      <c r="M163" s="100">
        <f t="shared" si="36"/>
        <v>30777.356896005313</v>
      </c>
      <c r="N163" s="100">
        <f t="shared" si="37"/>
        <v>33306.385162156861</v>
      </c>
      <c r="O163" s="100">
        <f t="shared" si="38"/>
        <v>35838.522252237301</v>
      </c>
      <c r="P163" s="100">
        <f t="shared" si="39"/>
        <v>38373.768166246628</v>
      </c>
      <c r="Q163" s="100">
        <f t="shared" si="40"/>
        <v>40913.677316149282</v>
      </c>
      <c r="R163" s="100">
        <f t="shared" si="41"/>
        <v>43674.312965003097</v>
      </c>
      <c r="S163" s="101"/>
    </row>
    <row r="164" spans="2:19" s="42" customFormat="1">
      <c r="B164" s="32">
        <v>1931</v>
      </c>
      <c r="C164" s="33" t="s">
        <v>173</v>
      </c>
      <c r="D164" s="163">
        <v>323</v>
      </c>
      <c r="E164" s="99">
        <f t="shared" si="33"/>
        <v>2.4372575947361271E-3</v>
      </c>
      <c r="F164" s="99">
        <f t="shared" si="44"/>
        <v>2.4372575947361271E-3</v>
      </c>
      <c r="G164" s="99">
        <f t="shared" si="44"/>
        <v>2.4372575947361271E-3</v>
      </c>
      <c r="H164" s="99">
        <f t="shared" si="44"/>
        <v>2.4372575947361271E-3</v>
      </c>
      <c r="I164" s="99">
        <f t="shared" si="44"/>
        <v>2.4372575947361271E-3</v>
      </c>
      <c r="J164" s="99">
        <f t="shared" si="44"/>
        <v>2.4372575947361271E-3</v>
      </c>
      <c r="K164" s="93">
        <f t="shared" si="34"/>
        <v>1931</v>
      </c>
      <c r="L164" s="93" t="str">
        <f t="shared" si="35"/>
        <v>Krimpenerwaard</v>
      </c>
      <c r="M164" s="100">
        <f t="shared" si="36"/>
        <v>48257.700375775319</v>
      </c>
      <c r="N164" s="100">
        <f t="shared" si="37"/>
        <v>52223.118482410995</v>
      </c>
      <c r="O164" s="100">
        <f t="shared" si="38"/>
        <v>56193.411104236147</v>
      </c>
      <c r="P164" s="100">
        <f t="shared" si="39"/>
        <v>60168.578241250769</v>
      </c>
      <c r="Q164" s="100">
        <f t="shared" si="40"/>
        <v>64151.057151049601</v>
      </c>
      <c r="R164" s="100">
        <f t="shared" si="41"/>
        <v>68479.626639300957</v>
      </c>
      <c r="S164" s="101"/>
    </row>
    <row r="165" spans="2:19" s="42" customFormat="1">
      <c r="B165" s="32">
        <v>1659</v>
      </c>
      <c r="C165" s="33" t="s">
        <v>174</v>
      </c>
      <c r="D165" s="163">
        <v>133</v>
      </c>
      <c r="E165" s="99">
        <f t="shared" si="33"/>
        <v>1.0035766566560524E-3</v>
      </c>
      <c r="F165" s="99">
        <f t="shared" si="44"/>
        <v>1.0035766566560524E-3</v>
      </c>
      <c r="G165" s="99">
        <f t="shared" si="44"/>
        <v>1.0035766566560524E-3</v>
      </c>
      <c r="H165" s="99">
        <f t="shared" si="44"/>
        <v>1.0035766566560524E-3</v>
      </c>
      <c r="I165" s="99">
        <f t="shared" si="44"/>
        <v>1.0035766566560524E-3</v>
      </c>
      <c r="J165" s="99">
        <f t="shared" si="44"/>
        <v>1.0035766566560524E-3</v>
      </c>
      <c r="K165" s="93">
        <f t="shared" si="34"/>
        <v>1659</v>
      </c>
      <c r="L165" s="93" t="str">
        <f t="shared" si="35"/>
        <v>Laarbeek</v>
      </c>
      <c r="M165" s="100">
        <f t="shared" si="36"/>
        <v>19870.817801789839</v>
      </c>
      <c r="N165" s="100">
        <f t="shared" si="37"/>
        <v>21503.637022169234</v>
      </c>
      <c r="O165" s="100">
        <f t="shared" si="38"/>
        <v>23138.463395861945</v>
      </c>
      <c r="P165" s="100">
        <f t="shared" si="39"/>
        <v>24775.296922867965</v>
      </c>
      <c r="Q165" s="100">
        <f t="shared" si="40"/>
        <v>26415.141179843955</v>
      </c>
      <c r="R165" s="100">
        <f t="shared" si="41"/>
        <v>28197.493322065104</v>
      </c>
      <c r="S165" s="101"/>
    </row>
    <row r="166" spans="2:19" s="42" customFormat="1">
      <c r="B166" s="32">
        <v>1982</v>
      </c>
      <c r="C166" s="33" t="s">
        <v>175</v>
      </c>
      <c r="D166" s="163">
        <v>710</v>
      </c>
      <c r="E166" s="99">
        <f t="shared" si="33"/>
        <v>5.3574392949308058E-3</v>
      </c>
      <c r="F166" s="99">
        <f t="shared" si="44"/>
        <v>5.3574392949308058E-3</v>
      </c>
      <c r="G166" s="99">
        <f t="shared" si="44"/>
        <v>5.3574392949308058E-3</v>
      </c>
      <c r="H166" s="99">
        <f t="shared" si="44"/>
        <v>5.3574392949308058E-3</v>
      </c>
      <c r="I166" s="99">
        <f t="shared" si="44"/>
        <v>5.3574392949308058E-3</v>
      </c>
      <c r="J166" s="99">
        <f t="shared" si="44"/>
        <v>5.3574392949308058E-3</v>
      </c>
      <c r="K166" s="93">
        <f t="shared" si="34"/>
        <v>1982</v>
      </c>
      <c r="L166" s="93" t="str">
        <f t="shared" si="35"/>
        <v>Land van Cuijk</v>
      </c>
      <c r="M166" s="100">
        <f t="shared" si="36"/>
        <v>106077.29803962995</v>
      </c>
      <c r="N166" s="100">
        <f t="shared" si="37"/>
        <v>114793.85177248238</v>
      </c>
      <c r="O166" s="100">
        <f t="shared" si="38"/>
        <v>123521.12038392466</v>
      </c>
      <c r="P166" s="100">
        <f t="shared" si="39"/>
        <v>132259.1038739568</v>
      </c>
      <c r="Q166" s="100">
        <f t="shared" si="40"/>
        <v>141013.15968187375</v>
      </c>
      <c r="R166" s="100">
        <f t="shared" si="41"/>
        <v>150527.97186967084</v>
      </c>
    </row>
    <row r="167" spans="2:19" s="42" customFormat="1">
      <c r="B167" s="32">
        <v>882</v>
      </c>
      <c r="C167" s="33" t="s">
        <v>176</v>
      </c>
      <c r="D167" s="163">
        <v>329</v>
      </c>
      <c r="E167" s="99">
        <f t="shared" si="33"/>
        <v>2.4825317296228665E-3</v>
      </c>
      <c r="F167" s="99">
        <f t="shared" si="44"/>
        <v>2.4825317296228665E-3</v>
      </c>
      <c r="G167" s="99">
        <f t="shared" si="44"/>
        <v>2.4825317296228665E-3</v>
      </c>
      <c r="H167" s="99">
        <f t="shared" si="44"/>
        <v>2.4825317296228665E-3</v>
      </c>
      <c r="I167" s="99">
        <f t="shared" si="44"/>
        <v>2.4825317296228665E-3</v>
      </c>
      <c r="J167" s="99">
        <f t="shared" si="44"/>
        <v>2.4825317296228665E-3</v>
      </c>
      <c r="K167" s="93">
        <f t="shared" si="34"/>
        <v>882</v>
      </c>
      <c r="L167" s="93" t="str">
        <f t="shared" si="35"/>
        <v>Landgraaf</v>
      </c>
      <c r="M167" s="100">
        <f t="shared" si="36"/>
        <v>49154.12824653276</v>
      </c>
      <c r="N167" s="100">
        <f t="shared" si="37"/>
        <v>53193.207370629163</v>
      </c>
      <c r="O167" s="100">
        <f t="shared" si="38"/>
        <v>57237.251558184813</v>
      </c>
      <c r="P167" s="100">
        <f t="shared" si="39"/>
        <v>61286.260809199703</v>
      </c>
      <c r="Q167" s="100">
        <f t="shared" si="40"/>
        <v>65342.717655403467</v>
      </c>
      <c r="R167" s="100">
        <f t="shared" si="41"/>
        <v>69751.694007213679</v>
      </c>
      <c r="S167" s="101"/>
    </row>
    <row r="168" spans="2:19" s="42" customFormat="1">
      <c r="B168" s="32">
        <v>415</v>
      </c>
      <c r="C168" s="33" t="s">
        <v>177</v>
      </c>
      <c r="D168" s="163">
        <v>44</v>
      </c>
      <c r="E168" s="99">
        <f t="shared" si="33"/>
        <v>3.320103225027542E-4</v>
      </c>
      <c r="F168" s="99">
        <f t="shared" si="44"/>
        <v>3.320103225027542E-4</v>
      </c>
      <c r="G168" s="99">
        <f t="shared" si="44"/>
        <v>3.320103225027542E-4</v>
      </c>
      <c r="H168" s="99">
        <f t="shared" si="44"/>
        <v>3.320103225027542E-4</v>
      </c>
      <c r="I168" s="99">
        <f t="shared" si="44"/>
        <v>3.320103225027542E-4</v>
      </c>
      <c r="J168" s="99">
        <f t="shared" si="44"/>
        <v>3.320103225027542E-4</v>
      </c>
      <c r="K168" s="93">
        <f t="shared" si="34"/>
        <v>415</v>
      </c>
      <c r="L168" s="93" t="str">
        <f t="shared" si="35"/>
        <v>Landsmeer</v>
      </c>
      <c r="M168" s="100">
        <f t="shared" si="36"/>
        <v>6573.8043855545329</v>
      </c>
      <c r="N168" s="100">
        <f t="shared" si="37"/>
        <v>7113.9851802665144</v>
      </c>
      <c r="O168" s="100">
        <f t="shared" si="38"/>
        <v>7654.8299956235005</v>
      </c>
      <c r="P168" s="100">
        <f t="shared" si="39"/>
        <v>8196.3388316254932</v>
      </c>
      <c r="Q168" s="100">
        <f t="shared" si="40"/>
        <v>8738.8436985949938</v>
      </c>
      <c r="R168" s="100">
        <f t="shared" si="41"/>
        <v>9328.4940313598854</v>
      </c>
      <c r="S168" s="101"/>
    </row>
    <row r="169" spans="2:19" s="42" customFormat="1">
      <c r="B169" s="32">
        <v>1621</v>
      </c>
      <c r="C169" s="33" t="s">
        <v>178</v>
      </c>
      <c r="D169" s="163">
        <v>192</v>
      </c>
      <c r="E169" s="99">
        <f t="shared" si="33"/>
        <v>1.4487723163756545E-3</v>
      </c>
      <c r="F169" s="99">
        <f t="shared" si="44"/>
        <v>1.4487723163756545E-3</v>
      </c>
      <c r="G169" s="99">
        <f t="shared" si="44"/>
        <v>1.4487723163756545E-3</v>
      </c>
      <c r="H169" s="99">
        <f t="shared" si="44"/>
        <v>1.4487723163756545E-3</v>
      </c>
      <c r="I169" s="99">
        <f t="shared" si="44"/>
        <v>1.4487723163756545E-3</v>
      </c>
      <c r="J169" s="99">
        <f t="shared" si="44"/>
        <v>1.4487723163756545E-3</v>
      </c>
      <c r="K169" s="93">
        <f t="shared" si="34"/>
        <v>1621</v>
      </c>
      <c r="L169" s="93" t="str">
        <f t="shared" si="35"/>
        <v>Lansingerland</v>
      </c>
      <c r="M169" s="100">
        <f t="shared" si="36"/>
        <v>28685.691864237961</v>
      </c>
      <c r="N169" s="100">
        <f t="shared" si="37"/>
        <v>31042.84442298115</v>
      </c>
      <c r="O169" s="100">
        <f t="shared" si="38"/>
        <v>33402.894526357093</v>
      </c>
      <c r="P169" s="100">
        <f t="shared" si="39"/>
        <v>35765.842174365782</v>
      </c>
      <c r="Q169" s="100">
        <f t="shared" si="40"/>
        <v>38133.1361393236</v>
      </c>
      <c r="R169" s="100">
        <f t="shared" si="41"/>
        <v>40706.155773206767</v>
      </c>
      <c r="S169" s="101"/>
    </row>
    <row r="170" spans="2:19" s="42" customFormat="1">
      <c r="B170" s="32">
        <v>417</v>
      </c>
      <c r="C170" s="33" t="s">
        <v>179</v>
      </c>
      <c r="D170" s="163">
        <v>33</v>
      </c>
      <c r="E170" s="99">
        <f t="shared" si="33"/>
        <v>2.4900774187706562E-4</v>
      </c>
      <c r="F170" s="99">
        <f t="shared" si="44"/>
        <v>2.4900774187706562E-4</v>
      </c>
      <c r="G170" s="99">
        <f t="shared" si="44"/>
        <v>2.4900774187706562E-4</v>
      </c>
      <c r="H170" s="99">
        <f t="shared" si="44"/>
        <v>2.4900774187706562E-4</v>
      </c>
      <c r="I170" s="99">
        <f t="shared" si="44"/>
        <v>2.4900774187706562E-4</v>
      </c>
      <c r="J170" s="99">
        <f t="shared" si="44"/>
        <v>2.4900774187706562E-4</v>
      </c>
      <c r="K170" s="93">
        <f t="shared" si="34"/>
        <v>417</v>
      </c>
      <c r="L170" s="93" t="str">
        <f t="shared" si="35"/>
        <v>Laren</v>
      </c>
      <c r="M170" s="100">
        <f t="shared" si="36"/>
        <v>4930.3532891658997</v>
      </c>
      <c r="N170" s="100">
        <f t="shared" si="37"/>
        <v>5335.4888851998849</v>
      </c>
      <c r="O170" s="100">
        <f t="shared" si="38"/>
        <v>5741.1224967176249</v>
      </c>
      <c r="P170" s="100">
        <f t="shared" si="39"/>
        <v>6147.254123719119</v>
      </c>
      <c r="Q170" s="100">
        <f t="shared" si="40"/>
        <v>6554.132773946244</v>
      </c>
      <c r="R170" s="100">
        <f t="shared" si="41"/>
        <v>6996.3705235199131</v>
      </c>
    </row>
    <row r="171" spans="2:19" s="42" customFormat="1">
      <c r="B171" s="32">
        <v>80</v>
      </c>
      <c r="C171" s="33" t="s">
        <v>180</v>
      </c>
      <c r="D171" s="163">
        <v>1122</v>
      </c>
      <c r="E171" s="99">
        <f t="shared" si="33"/>
        <v>8.4662632238202314E-3</v>
      </c>
      <c r="F171" s="99">
        <f t="shared" si="44"/>
        <v>8.4662632238202314E-3</v>
      </c>
      <c r="G171" s="99">
        <f t="shared" si="44"/>
        <v>8.4662632238202314E-3</v>
      </c>
      <c r="H171" s="99">
        <f t="shared" si="44"/>
        <v>8.4662632238202314E-3</v>
      </c>
      <c r="I171" s="99">
        <f t="shared" si="44"/>
        <v>8.4662632238202314E-3</v>
      </c>
      <c r="J171" s="99">
        <f t="shared" si="44"/>
        <v>8.4662632238202314E-3</v>
      </c>
      <c r="K171" s="93">
        <f t="shared" si="34"/>
        <v>80</v>
      </c>
      <c r="L171" s="93" t="str">
        <f t="shared" si="35"/>
        <v>Leeuwarden</v>
      </c>
      <c r="M171" s="100">
        <f t="shared" si="36"/>
        <v>167632.01183164059</v>
      </c>
      <c r="N171" s="100">
        <f t="shared" si="37"/>
        <v>181406.62209679608</v>
      </c>
      <c r="O171" s="100">
        <f t="shared" si="38"/>
        <v>195198.16488839925</v>
      </c>
      <c r="P171" s="100">
        <f t="shared" si="39"/>
        <v>209006.64020645004</v>
      </c>
      <c r="Q171" s="100">
        <f t="shared" si="40"/>
        <v>222840.51431417232</v>
      </c>
      <c r="R171" s="100">
        <f t="shared" si="41"/>
        <v>237876.59779967705</v>
      </c>
      <c r="S171" s="101"/>
    </row>
    <row r="172" spans="2:19" s="42" customFormat="1">
      <c r="B172" s="32">
        <v>546</v>
      </c>
      <c r="C172" s="33" t="s">
        <v>181</v>
      </c>
      <c r="D172" s="163">
        <v>914</v>
      </c>
      <c r="E172" s="99">
        <f t="shared" si="33"/>
        <v>6.8967598810799387E-3</v>
      </c>
      <c r="F172" s="99">
        <f t="shared" si="44"/>
        <v>6.8967598810799387E-3</v>
      </c>
      <c r="G172" s="99">
        <f t="shared" si="44"/>
        <v>6.8967598810799387E-3</v>
      </c>
      <c r="H172" s="99">
        <f t="shared" si="44"/>
        <v>6.8967598810799387E-3</v>
      </c>
      <c r="I172" s="99">
        <f t="shared" si="44"/>
        <v>6.8967598810799387E-3</v>
      </c>
      <c r="J172" s="99">
        <f t="shared" si="44"/>
        <v>6.8967598810799387E-3</v>
      </c>
      <c r="K172" s="93">
        <f t="shared" si="34"/>
        <v>546</v>
      </c>
      <c r="L172" s="93" t="str">
        <f t="shared" si="35"/>
        <v>Leiden</v>
      </c>
      <c r="M172" s="100">
        <f t="shared" si="36"/>
        <v>136555.8456453828</v>
      </c>
      <c r="N172" s="100">
        <f t="shared" si="37"/>
        <v>147776.87397189985</v>
      </c>
      <c r="O172" s="100">
        <f t="shared" si="38"/>
        <v>159011.69581817905</v>
      </c>
      <c r="P172" s="100">
        <f t="shared" si="39"/>
        <v>170260.31118422045</v>
      </c>
      <c r="Q172" s="100">
        <f t="shared" si="40"/>
        <v>181529.61682990508</v>
      </c>
      <c r="R172" s="100">
        <f t="shared" si="41"/>
        <v>193778.26237870305</v>
      </c>
      <c r="S172" s="101"/>
    </row>
    <row r="173" spans="2:19" s="42" customFormat="1">
      <c r="B173" s="32">
        <v>547</v>
      </c>
      <c r="C173" s="33" t="s">
        <v>182</v>
      </c>
      <c r="D173" s="163">
        <v>164</v>
      </c>
      <c r="E173" s="99">
        <f t="shared" si="33"/>
        <v>1.2374930202375383E-3</v>
      </c>
      <c r="F173" s="99">
        <f t="shared" ref="F173:J182" si="45">E173</f>
        <v>1.2374930202375383E-3</v>
      </c>
      <c r="G173" s="99">
        <f t="shared" si="45"/>
        <v>1.2374930202375383E-3</v>
      </c>
      <c r="H173" s="99">
        <f t="shared" si="45"/>
        <v>1.2374930202375383E-3</v>
      </c>
      <c r="I173" s="99">
        <f t="shared" si="45"/>
        <v>1.2374930202375383E-3</v>
      </c>
      <c r="J173" s="99">
        <f t="shared" si="45"/>
        <v>1.2374930202375383E-3</v>
      </c>
      <c r="K173" s="93">
        <f t="shared" si="34"/>
        <v>547</v>
      </c>
      <c r="L173" s="93" t="str">
        <f t="shared" si="35"/>
        <v>Leiderdorp</v>
      </c>
      <c r="M173" s="100">
        <f t="shared" si="36"/>
        <v>24502.36180070326</v>
      </c>
      <c r="N173" s="100">
        <f t="shared" si="37"/>
        <v>26515.762944629732</v>
      </c>
      <c r="O173" s="100">
        <f t="shared" si="38"/>
        <v>28531.639074596682</v>
      </c>
      <c r="P173" s="100">
        <f t="shared" si="39"/>
        <v>30549.990190604109</v>
      </c>
      <c r="Q173" s="100">
        <f t="shared" si="40"/>
        <v>32572.053785672244</v>
      </c>
      <c r="R173" s="100">
        <f t="shared" si="41"/>
        <v>34769.841389614114</v>
      </c>
      <c r="S173" s="101"/>
    </row>
    <row r="174" spans="2:19" s="42" customFormat="1">
      <c r="B174" s="32">
        <v>1916</v>
      </c>
      <c r="C174" s="33" t="s">
        <v>183</v>
      </c>
      <c r="D174" s="163">
        <v>409</v>
      </c>
      <c r="E174" s="99">
        <f t="shared" si="33"/>
        <v>3.0861868614460559E-3</v>
      </c>
      <c r="F174" s="99">
        <f t="shared" si="45"/>
        <v>3.0861868614460559E-3</v>
      </c>
      <c r="G174" s="99">
        <f t="shared" si="45"/>
        <v>3.0861868614460559E-3</v>
      </c>
      <c r="H174" s="99">
        <f t="shared" si="45"/>
        <v>3.0861868614460559E-3</v>
      </c>
      <c r="I174" s="99">
        <f t="shared" si="45"/>
        <v>3.0861868614460559E-3</v>
      </c>
      <c r="J174" s="99">
        <f t="shared" si="45"/>
        <v>3.0861868614460559E-3</v>
      </c>
      <c r="K174" s="93">
        <f t="shared" si="34"/>
        <v>1916</v>
      </c>
      <c r="L174" s="93" t="str">
        <f t="shared" si="35"/>
        <v>Leidschendam-Voorburg</v>
      </c>
      <c r="M174" s="100">
        <f t="shared" si="36"/>
        <v>61106.499856631905</v>
      </c>
      <c r="N174" s="100">
        <f t="shared" si="37"/>
        <v>66127.725880204642</v>
      </c>
      <c r="O174" s="100">
        <f t="shared" si="38"/>
        <v>71155.124277500261</v>
      </c>
      <c r="P174" s="100">
        <f t="shared" si="39"/>
        <v>76188.695048518784</v>
      </c>
      <c r="Q174" s="100">
        <f t="shared" si="40"/>
        <v>81231.524380121642</v>
      </c>
      <c r="R174" s="100">
        <f t="shared" si="41"/>
        <v>86712.592246049826</v>
      </c>
      <c r="S174" s="101"/>
    </row>
    <row r="175" spans="2:19" s="42" customFormat="1">
      <c r="B175" s="32">
        <v>995</v>
      </c>
      <c r="C175" s="33" t="s">
        <v>184</v>
      </c>
      <c r="D175" s="163">
        <v>786</v>
      </c>
      <c r="E175" s="99">
        <f t="shared" si="33"/>
        <v>5.9309116701628363E-3</v>
      </c>
      <c r="F175" s="99">
        <f t="shared" si="45"/>
        <v>5.9309116701628363E-3</v>
      </c>
      <c r="G175" s="99">
        <f t="shared" si="45"/>
        <v>5.9309116701628363E-3</v>
      </c>
      <c r="H175" s="99">
        <f t="shared" si="45"/>
        <v>5.9309116701628363E-3</v>
      </c>
      <c r="I175" s="99">
        <f t="shared" si="45"/>
        <v>5.9309116701628363E-3</v>
      </c>
      <c r="J175" s="99">
        <f t="shared" si="45"/>
        <v>5.9309116701628363E-3</v>
      </c>
      <c r="K175" s="93">
        <f t="shared" si="34"/>
        <v>995</v>
      </c>
      <c r="L175" s="93" t="str">
        <f t="shared" si="35"/>
        <v>Lelystad</v>
      </c>
      <c r="M175" s="100">
        <f t="shared" si="36"/>
        <v>117432.05106922417</v>
      </c>
      <c r="N175" s="100">
        <f t="shared" si="37"/>
        <v>127081.6443565791</v>
      </c>
      <c r="O175" s="100">
        <f t="shared" si="38"/>
        <v>136743.09946727435</v>
      </c>
      <c r="P175" s="100">
        <f t="shared" si="39"/>
        <v>146416.41640130995</v>
      </c>
      <c r="Q175" s="100">
        <f t="shared" si="40"/>
        <v>156107.52607035602</v>
      </c>
      <c r="R175" s="100">
        <f t="shared" si="41"/>
        <v>166640.82519656522</v>
      </c>
      <c r="S175" s="101"/>
    </row>
    <row r="176" spans="2:19" s="42" customFormat="1">
      <c r="B176" s="32">
        <v>1640</v>
      </c>
      <c r="C176" s="33" t="s">
        <v>185</v>
      </c>
      <c r="D176" s="163">
        <v>207</v>
      </c>
      <c r="E176" s="99">
        <f t="shared" si="33"/>
        <v>1.5619576535925027E-3</v>
      </c>
      <c r="F176" s="99">
        <f t="shared" si="45"/>
        <v>1.5619576535925027E-3</v>
      </c>
      <c r="G176" s="99">
        <f t="shared" si="45"/>
        <v>1.5619576535925027E-3</v>
      </c>
      <c r="H176" s="99">
        <f t="shared" si="45"/>
        <v>1.5619576535925027E-3</v>
      </c>
      <c r="I176" s="99">
        <f t="shared" si="45"/>
        <v>1.5619576535925027E-3</v>
      </c>
      <c r="J176" s="99">
        <f t="shared" si="45"/>
        <v>1.5619576535925027E-3</v>
      </c>
      <c r="K176" s="93">
        <f t="shared" si="34"/>
        <v>1640</v>
      </c>
      <c r="L176" s="93" t="str">
        <f t="shared" si="35"/>
        <v>Leudal</v>
      </c>
      <c r="M176" s="100">
        <f t="shared" si="36"/>
        <v>30926.761541131553</v>
      </c>
      <c r="N176" s="100">
        <f t="shared" si="37"/>
        <v>33468.066643526552</v>
      </c>
      <c r="O176" s="100">
        <f t="shared" si="38"/>
        <v>36012.495661228742</v>
      </c>
      <c r="P176" s="100">
        <f t="shared" si="39"/>
        <v>38560.048594238113</v>
      </c>
      <c r="Q176" s="100">
        <f t="shared" si="40"/>
        <v>41112.287400208261</v>
      </c>
      <c r="R176" s="100">
        <f t="shared" si="41"/>
        <v>43886.324192988548</v>
      </c>
    </row>
    <row r="177" spans="2:19" s="42" customFormat="1">
      <c r="B177" s="32">
        <v>327</v>
      </c>
      <c r="C177" s="33" t="s">
        <v>186</v>
      </c>
      <c r="D177" s="163">
        <v>195</v>
      </c>
      <c r="E177" s="99">
        <f t="shared" si="33"/>
        <v>1.4714093838190242E-3</v>
      </c>
      <c r="F177" s="99">
        <f t="shared" si="45"/>
        <v>1.4714093838190242E-3</v>
      </c>
      <c r="G177" s="99">
        <f t="shared" si="45"/>
        <v>1.4714093838190242E-3</v>
      </c>
      <c r="H177" s="99">
        <f t="shared" si="45"/>
        <v>1.4714093838190242E-3</v>
      </c>
      <c r="I177" s="99">
        <f t="shared" si="45"/>
        <v>1.4714093838190242E-3</v>
      </c>
      <c r="J177" s="99">
        <f t="shared" si="45"/>
        <v>1.4714093838190242E-3</v>
      </c>
      <c r="K177" s="93">
        <f t="shared" si="34"/>
        <v>327</v>
      </c>
      <c r="L177" s="93" t="str">
        <f t="shared" si="35"/>
        <v>Leusden</v>
      </c>
      <c r="M177" s="100">
        <f t="shared" si="36"/>
        <v>29133.905799616681</v>
      </c>
      <c r="N177" s="100">
        <f t="shared" si="37"/>
        <v>31527.888867090231</v>
      </c>
      <c r="O177" s="100">
        <f t="shared" si="38"/>
        <v>33924.814753331426</v>
      </c>
      <c r="P177" s="100">
        <f t="shared" si="39"/>
        <v>36324.683458340252</v>
      </c>
      <c r="Q177" s="100">
        <f t="shared" si="40"/>
        <v>38728.966391500537</v>
      </c>
      <c r="R177" s="100">
        <f t="shared" si="41"/>
        <v>41342.18945716312</v>
      </c>
      <c r="S177" s="101"/>
    </row>
    <row r="178" spans="2:19" s="42" customFormat="1">
      <c r="B178" s="32">
        <v>1705</v>
      </c>
      <c r="C178" s="33" t="s">
        <v>187</v>
      </c>
      <c r="D178" s="163">
        <v>272</v>
      </c>
      <c r="E178" s="99">
        <f t="shared" si="33"/>
        <v>2.0524274481988438E-3</v>
      </c>
      <c r="F178" s="99">
        <f t="shared" si="45"/>
        <v>2.0524274481988438E-3</v>
      </c>
      <c r="G178" s="99">
        <f t="shared" si="45"/>
        <v>2.0524274481988438E-3</v>
      </c>
      <c r="H178" s="99">
        <f t="shared" si="45"/>
        <v>2.0524274481988438E-3</v>
      </c>
      <c r="I178" s="99">
        <f t="shared" si="45"/>
        <v>2.0524274481988438E-3</v>
      </c>
      <c r="J178" s="99">
        <f t="shared" si="45"/>
        <v>2.0524274481988438E-3</v>
      </c>
      <c r="K178" s="93">
        <f t="shared" si="34"/>
        <v>1705</v>
      </c>
      <c r="L178" s="93" t="str">
        <f t="shared" si="35"/>
        <v>Lingewaard</v>
      </c>
      <c r="M178" s="100">
        <f t="shared" si="36"/>
        <v>40638.063474337105</v>
      </c>
      <c r="N178" s="100">
        <f t="shared" si="37"/>
        <v>43977.362932556629</v>
      </c>
      <c r="O178" s="100">
        <f t="shared" si="38"/>
        <v>47320.767245672541</v>
      </c>
      <c r="P178" s="100">
        <f t="shared" si="39"/>
        <v>50668.276413684856</v>
      </c>
      <c r="Q178" s="100">
        <f t="shared" si="40"/>
        <v>54021.942864041768</v>
      </c>
      <c r="R178" s="100">
        <f t="shared" si="41"/>
        <v>57667.054012042914</v>
      </c>
      <c r="S178" s="101"/>
    </row>
    <row r="179" spans="2:19" s="42" customFormat="1">
      <c r="B179" s="32">
        <v>553</v>
      </c>
      <c r="C179" s="33" t="s">
        <v>188</v>
      </c>
      <c r="D179" s="163">
        <v>112</v>
      </c>
      <c r="E179" s="99">
        <f t="shared" si="33"/>
        <v>8.4511718455246515E-4</v>
      </c>
      <c r="F179" s="99">
        <f t="shared" si="45"/>
        <v>8.4511718455246515E-4</v>
      </c>
      <c r="G179" s="99">
        <f t="shared" si="45"/>
        <v>8.4511718455246515E-4</v>
      </c>
      <c r="H179" s="99">
        <f t="shared" si="45"/>
        <v>8.4511718455246515E-4</v>
      </c>
      <c r="I179" s="99">
        <f t="shared" si="45"/>
        <v>8.4511718455246515E-4</v>
      </c>
      <c r="J179" s="99">
        <f t="shared" si="45"/>
        <v>8.4511718455246515E-4</v>
      </c>
      <c r="K179" s="93">
        <f t="shared" si="34"/>
        <v>553</v>
      </c>
      <c r="L179" s="93" t="str">
        <f t="shared" si="35"/>
        <v>Lisse</v>
      </c>
      <c r="M179" s="100">
        <f t="shared" si="36"/>
        <v>16733.320254138809</v>
      </c>
      <c r="N179" s="100">
        <f t="shared" si="37"/>
        <v>18108.325913405672</v>
      </c>
      <c r="O179" s="100">
        <f t="shared" si="38"/>
        <v>19485.021807041638</v>
      </c>
      <c r="P179" s="100">
        <f t="shared" si="39"/>
        <v>20863.407935046707</v>
      </c>
      <c r="Q179" s="100">
        <f t="shared" si="40"/>
        <v>22244.329414605436</v>
      </c>
      <c r="R179" s="100">
        <f t="shared" si="41"/>
        <v>23745.257534370612</v>
      </c>
      <c r="S179" s="101"/>
    </row>
    <row r="180" spans="2:19" s="42" customFormat="1">
      <c r="B180" s="32">
        <v>262</v>
      </c>
      <c r="C180" s="33" t="s">
        <v>189</v>
      </c>
      <c r="D180" s="163">
        <v>207</v>
      </c>
      <c r="E180" s="99">
        <f t="shared" si="33"/>
        <v>1.5619576535925027E-3</v>
      </c>
      <c r="F180" s="99">
        <f t="shared" si="45"/>
        <v>1.5619576535925027E-3</v>
      </c>
      <c r="G180" s="99">
        <f t="shared" si="45"/>
        <v>1.5619576535925027E-3</v>
      </c>
      <c r="H180" s="99">
        <f t="shared" si="45"/>
        <v>1.5619576535925027E-3</v>
      </c>
      <c r="I180" s="99">
        <f t="shared" si="45"/>
        <v>1.5619576535925027E-3</v>
      </c>
      <c r="J180" s="99">
        <f t="shared" si="45"/>
        <v>1.5619576535925027E-3</v>
      </c>
      <c r="K180" s="93">
        <f t="shared" si="34"/>
        <v>262</v>
      </c>
      <c r="L180" s="93" t="str">
        <f t="shared" si="35"/>
        <v>Lochem</v>
      </c>
      <c r="M180" s="100">
        <f t="shared" si="36"/>
        <v>30926.761541131553</v>
      </c>
      <c r="N180" s="100">
        <f t="shared" si="37"/>
        <v>33468.066643526552</v>
      </c>
      <c r="O180" s="100">
        <f t="shared" si="38"/>
        <v>36012.495661228742</v>
      </c>
      <c r="P180" s="100">
        <f t="shared" si="39"/>
        <v>38560.048594238113</v>
      </c>
      <c r="Q180" s="100">
        <f t="shared" si="40"/>
        <v>41112.287400208261</v>
      </c>
      <c r="R180" s="100">
        <f t="shared" si="41"/>
        <v>43886.324192988548</v>
      </c>
      <c r="S180" s="101"/>
    </row>
    <row r="181" spans="2:19" s="42" customFormat="1">
      <c r="B181" s="32">
        <v>809</v>
      </c>
      <c r="C181" s="33" t="s">
        <v>190</v>
      </c>
      <c r="D181" s="163">
        <v>127</v>
      </c>
      <c r="E181" s="99">
        <f t="shared" si="33"/>
        <v>9.5830252176931315E-4</v>
      </c>
      <c r="F181" s="99">
        <f t="shared" si="45"/>
        <v>9.5830252176931315E-4</v>
      </c>
      <c r="G181" s="99">
        <f t="shared" si="45"/>
        <v>9.5830252176931315E-4</v>
      </c>
      <c r="H181" s="99">
        <f t="shared" si="45"/>
        <v>9.5830252176931315E-4</v>
      </c>
      <c r="I181" s="99">
        <f t="shared" si="45"/>
        <v>9.5830252176931315E-4</v>
      </c>
      <c r="J181" s="99">
        <f t="shared" si="45"/>
        <v>9.5830252176931315E-4</v>
      </c>
      <c r="K181" s="93">
        <f t="shared" si="34"/>
        <v>809</v>
      </c>
      <c r="L181" s="93" t="str">
        <f t="shared" si="35"/>
        <v>Loon op Zand</v>
      </c>
      <c r="M181" s="100">
        <f t="shared" si="36"/>
        <v>18974.389931032401</v>
      </c>
      <c r="N181" s="100">
        <f t="shared" si="37"/>
        <v>20533.548133951073</v>
      </c>
      <c r="O181" s="100">
        <f t="shared" si="38"/>
        <v>22094.622941913283</v>
      </c>
      <c r="P181" s="100">
        <f t="shared" si="39"/>
        <v>23657.614354919035</v>
      </c>
      <c r="Q181" s="100">
        <f t="shared" si="40"/>
        <v>25223.480675490093</v>
      </c>
      <c r="R181" s="100">
        <f t="shared" si="41"/>
        <v>26925.425954152393</v>
      </c>
      <c r="S181" s="101"/>
    </row>
    <row r="182" spans="2:19" s="42" customFormat="1">
      <c r="B182" s="32">
        <v>331</v>
      </c>
      <c r="C182" s="33" t="s">
        <v>191</v>
      </c>
      <c r="D182" s="163">
        <v>77</v>
      </c>
      <c r="E182" s="99">
        <f t="shared" si="33"/>
        <v>5.8101806437981982E-4</v>
      </c>
      <c r="F182" s="99">
        <f t="shared" si="45"/>
        <v>5.8101806437981982E-4</v>
      </c>
      <c r="G182" s="99">
        <f t="shared" si="45"/>
        <v>5.8101806437981982E-4</v>
      </c>
      <c r="H182" s="99">
        <f t="shared" si="45"/>
        <v>5.8101806437981982E-4</v>
      </c>
      <c r="I182" s="99">
        <f t="shared" si="45"/>
        <v>5.8101806437981982E-4</v>
      </c>
      <c r="J182" s="99">
        <f t="shared" si="45"/>
        <v>5.8101806437981982E-4</v>
      </c>
      <c r="K182" s="93">
        <f t="shared" si="34"/>
        <v>331</v>
      </c>
      <c r="L182" s="93" t="str">
        <f t="shared" si="35"/>
        <v>Lopik</v>
      </c>
      <c r="M182" s="100">
        <f t="shared" si="36"/>
        <v>11504.157674720433</v>
      </c>
      <c r="N182" s="100">
        <f t="shared" si="37"/>
        <v>12449.4740654664</v>
      </c>
      <c r="O182" s="100">
        <f t="shared" si="38"/>
        <v>13395.952492341126</v>
      </c>
      <c r="P182" s="100">
        <f t="shared" si="39"/>
        <v>14343.592955344611</v>
      </c>
      <c r="Q182" s="100">
        <f t="shared" si="40"/>
        <v>15292.976472541237</v>
      </c>
      <c r="R182" s="100">
        <f t="shared" si="41"/>
        <v>16324.864554879798</v>
      </c>
      <c r="S182" s="101"/>
    </row>
    <row r="183" spans="2:19" s="42" customFormat="1">
      <c r="B183" s="32">
        <v>168</v>
      </c>
      <c r="C183" s="33" t="s">
        <v>192</v>
      </c>
      <c r="D183" s="163">
        <v>190</v>
      </c>
      <c r="E183" s="99">
        <f t="shared" si="33"/>
        <v>1.4336809380800749E-3</v>
      </c>
      <c r="F183" s="99">
        <f t="shared" ref="F183:J192" si="46">E183</f>
        <v>1.4336809380800749E-3</v>
      </c>
      <c r="G183" s="99">
        <f t="shared" si="46"/>
        <v>1.4336809380800749E-3</v>
      </c>
      <c r="H183" s="99">
        <f t="shared" si="46"/>
        <v>1.4336809380800749E-3</v>
      </c>
      <c r="I183" s="99">
        <f t="shared" si="46"/>
        <v>1.4336809380800749E-3</v>
      </c>
      <c r="J183" s="99">
        <f t="shared" si="46"/>
        <v>1.4336809380800749E-3</v>
      </c>
      <c r="K183" s="93">
        <f t="shared" si="34"/>
        <v>168</v>
      </c>
      <c r="L183" s="93" t="str">
        <f t="shared" si="35"/>
        <v>Losser</v>
      </c>
      <c r="M183" s="100">
        <f t="shared" si="36"/>
        <v>28386.882573985484</v>
      </c>
      <c r="N183" s="100">
        <f t="shared" si="37"/>
        <v>30719.481460241765</v>
      </c>
      <c r="O183" s="100">
        <f t="shared" si="38"/>
        <v>33054.947708374209</v>
      </c>
      <c r="P183" s="100">
        <f t="shared" si="39"/>
        <v>35393.281318382811</v>
      </c>
      <c r="Q183" s="100">
        <f t="shared" si="40"/>
        <v>37735.91597120565</v>
      </c>
      <c r="R183" s="100">
        <f t="shared" si="41"/>
        <v>40282.133317235865</v>
      </c>
      <c r="S183" s="101"/>
    </row>
    <row r="184" spans="2:19" s="42" customFormat="1">
      <c r="B184" s="32">
        <v>263</v>
      </c>
      <c r="C184" s="33" t="s">
        <v>193</v>
      </c>
      <c r="D184" s="163">
        <v>157</v>
      </c>
      <c r="E184" s="99">
        <f t="shared" si="33"/>
        <v>1.1846731962030092E-3</v>
      </c>
      <c r="F184" s="99">
        <f t="shared" si="46"/>
        <v>1.1846731962030092E-3</v>
      </c>
      <c r="G184" s="99">
        <f t="shared" si="46"/>
        <v>1.1846731962030092E-3</v>
      </c>
      <c r="H184" s="99">
        <f t="shared" si="46"/>
        <v>1.1846731962030092E-3</v>
      </c>
      <c r="I184" s="99">
        <f t="shared" si="46"/>
        <v>1.1846731962030092E-3</v>
      </c>
      <c r="J184" s="99">
        <f t="shared" si="46"/>
        <v>1.1846731962030092E-3</v>
      </c>
      <c r="K184" s="93">
        <f t="shared" si="34"/>
        <v>263</v>
      </c>
      <c r="L184" s="93" t="str">
        <f t="shared" si="35"/>
        <v>Maasdriel</v>
      </c>
      <c r="M184" s="100">
        <f t="shared" si="36"/>
        <v>23456.529284819582</v>
      </c>
      <c r="N184" s="100">
        <f t="shared" si="37"/>
        <v>25383.992575041877</v>
      </c>
      <c r="O184" s="100">
        <f t="shared" si="38"/>
        <v>27313.825211656578</v>
      </c>
      <c r="P184" s="100">
        <f t="shared" si="39"/>
        <v>29246.027194663686</v>
      </c>
      <c r="Q184" s="100">
        <f t="shared" si="40"/>
        <v>31181.783197259403</v>
      </c>
      <c r="R184" s="100">
        <f t="shared" si="41"/>
        <v>33285.762793715949</v>
      </c>
      <c r="S184" s="101"/>
    </row>
    <row r="185" spans="2:19" s="42" customFormat="1">
      <c r="B185" s="32">
        <v>1641</v>
      </c>
      <c r="C185" s="33" t="s">
        <v>194</v>
      </c>
      <c r="D185" s="163">
        <v>156</v>
      </c>
      <c r="E185" s="99">
        <f t="shared" si="33"/>
        <v>1.1771275070552195E-3</v>
      </c>
      <c r="F185" s="99">
        <f t="shared" si="46"/>
        <v>1.1771275070552195E-3</v>
      </c>
      <c r="G185" s="99">
        <f t="shared" si="46"/>
        <v>1.1771275070552195E-3</v>
      </c>
      <c r="H185" s="99">
        <f t="shared" si="46"/>
        <v>1.1771275070552195E-3</v>
      </c>
      <c r="I185" s="99">
        <f t="shared" si="46"/>
        <v>1.1771275070552195E-3</v>
      </c>
      <c r="J185" s="99">
        <f t="shared" si="46"/>
        <v>1.1771275070552195E-3</v>
      </c>
      <c r="K185" s="93">
        <f t="shared" si="34"/>
        <v>1641</v>
      </c>
      <c r="L185" s="93" t="str">
        <f t="shared" si="35"/>
        <v>Maasgouw</v>
      </c>
      <c r="M185" s="100">
        <f t="shared" si="36"/>
        <v>23307.124639693346</v>
      </c>
      <c r="N185" s="100">
        <f t="shared" si="37"/>
        <v>25222.311093672186</v>
      </c>
      <c r="O185" s="100">
        <f t="shared" si="38"/>
        <v>27139.85180266514</v>
      </c>
      <c r="P185" s="100">
        <f t="shared" si="39"/>
        <v>29059.746766672204</v>
      </c>
      <c r="Q185" s="100">
        <f t="shared" si="40"/>
        <v>30983.173113200432</v>
      </c>
      <c r="R185" s="100">
        <f t="shared" si="41"/>
        <v>33073.751565730505</v>
      </c>
      <c r="S185" s="101"/>
    </row>
    <row r="186" spans="2:19" s="42" customFormat="1">
      <c r="B186" s="32">
        <v>1991</v>
      </c>
      <c r="C186" s="33" t="s">
        <v>195</v>
      </c>
      <c r="D186" s="163">
        <v>551</v>
      </c>
      <c r="E186" s="99">
        <f t="shared" si="33"/>
        <v>4.1576747204322174E-3</v>
      </c>
      <c r="F186" s="99">
        <f t="shared" si="46"/>
        <v>4.1576747204322174E-3</v>
      </c>
      <c r="G186" s="99">
        <f t="shared" si="46"/>
        <v>4.1576747204322174E-3</v>
      </c>
      <c r="H186" s="99">
        <f t="shared" si="46"/>
        <v>4.1576747204322174E-3</v>
      </c>
      <c r="I186" s="99">
        <f t="shared" si="46"/>
        <v>4.1576747204322174E-3</v>
      </c>
      <c r="J186" s="99">
        <f t="shared" si="46"/>
        <v>4.1576747204322174E-3</v>
      </c>
      <c r="K186" s="93">
        <f t="shared" si="34"/>
        <v>1991</v>
      </c>
      <c r="L186" s="93" t="str">
        <f t="shared" si="35"/>
        <v>Maashorst</v>
      </c>
      <c r="M186" s="100">
        <f t="shared" si="36"/>
        <v>82321.959464557905</v>
      </c>
      <c r="N186" s="100">
        <f t="shared" si="37"/>
        <v>89086.496234701117</v>
      </c>
      <c r="O186" s="100">
        <f t="shared" si="38"/>
        <v>95859.348354285205</v>
      </c>
      <c r="P186" s="100">
        <f t="shared" si="39"/>
        <v>102640.51582331015</v>
      </c>
      <c r="Q186" s="100">
        <f t="shared" si="40"/>
        <v>109434.15631649639</v>
      </c>
      <c r="R186" s="100">
        <f t="shared" si="41"/>
        <v>116818.18661998402</v>
      </c>
      <c r="S186" s="101"/>
    </row>
    <row r="187" spans="2:19" s="42" customFormat="1">
      <c r="B187" s="32">
        <v>556</v>
      </c>
      <c r="C187" s="33" t="s">
        <v>196</v>
      </c>
      <c r="D187" s="163">
        <v>221</v>
      </c>
      <c r="E187" s="99">
        <f t="shared" si="33"/>
        <v>1.6675973016615608E-3</v>
      </c>
      <c r="F187" s="99">
        <f t="shared" si="46"/>
        <v>1.6675973016615608E-3</v>
      </c>
      <c r="G187" s="99">
        <f t="shared" si="46"/>
        <v>1.6675973016615608E-3</v>
      </c>
      <c r="H187" s="99">
        <f t="shared" si="46"/>
        <v>1.6675973016615608E-3</v>
      </c>
      <c r="I187" s="99">
        <f t="shared" si="46"/>
        <v>1.6675973016615608E-3</v>
      </c>
      <c r="J187" s="99">
        <f t="shared" si="46"/>
        <v>1.6675973016615608E-3</v>
      </c>
      <c r="K187" s="93">
        <f t="shared" si="34"/>
        <v>556</v>
      </c>
      <c r="L187" s="93" t="str">
        <f t="shared" si="35"/>
        <v>Maassluis</v>
      </c>
      <c r="M187" s="100">
        <f t="shared" si="36"/>
        <v>33018.426572898905</v>
      </c>
      <c r="N187" s="100">
        <f t="shared" si="37"/>
        <v>35731.607382702263</v>
      </c>
      <c r="O187" s="100">
        <f t="shared" si="38"/>
        <v>38448.123387108943</v>
      </c>
      <c r="P187" s="100">
        <f t="shared" si="39"/>
        <v>41167.974586118951</v>
      </c>
      <c r="Q187" s="100">
        <f t="shared" si="40"/>
        <v>43892.828577033943</v>
      </c>
      <c r="R187" s="100">
        <f t="shared" si="41"/>
        <v>46854.481384784871</v>
      </c>
      <c r="S187" s="101"/>
    </row>
    <row r="188" spans="2:19" s="42" customFormat="1">
      <c r="B188" s="32">
        <v>935</v>
      </c>
      <c r="C188" s="33" t="s">
        <v>197</v>
      </c>
      <c r="D188" s="163">
        <v>1218</v>
      </c>
      <c r="E188" s="99">
        <f t="shared" si="33"/>
        <v>9.1906493820080593E-3</v>
      </c>
      <c r="F188" s="99">
        <f t="shared" si="46"/>
        <v>9.1906493820080593E-3</v>
      </c>
      <c r="G188" s="99">
        <f t="shared" si="46"/>
        <v>9.1906493820080593E-3</v>
      </c>
      <c r="H188" s="99">
        <f t="shared" si="46"/>
        <v>9.1906493820080593E-3</v>
      </c>
      <c r="I188" s="99">
        <f t="shared" si="46"/>
        <v>9.1906493820080593E-3</v>
      </c>
      <c r="J188" s="99">
        <f t="shared" si="46"/>
        <v>9.1906493820080593E-3</v>
      </c>
      <c r="K188" s="93">
        <f t="shared" si="34"/>
        <v>935</v>
      </c>
      <c r="L188" s="93" t="str">
        <f t="shared" si="35"/>
        <v>Maastricht</v>
      </c>
      <c r="M188" s="100">
        <f t="shared" si="36"/>
        <v>181974.85776375956</v>
      </c>
      <c r="N188" s="100">
        <f t="shared" si="37"/>
        <v>196928.04430828668</v>
      </c>
      <c r="O188" s="100">
        <f t="shared" si="38"/>
        <v>211899.61215157781</v>
      </c>
      <c r="P188" s="100">
        <f t="shared" si="39"/>
        <v>226889.56129363296</v>
      </c>
      <c r="Q188" s="100">
        <f t="shared" si="40"/>
        <v>241907.08238383412</v>
      </c>
      <c r="R188" s="100">
        <f t="shared" si="41"/>
        <v>258229.67568628045</v>
      </c>
      <c r="S188" s="101"/>
    </row>
    <row r="189" spans="2:19" s="42" customFormat="1">
      <c r="B189" s="32">
        <v>420</v>
      </c>
      <c r="C189" s="33" t="s">
        <v>198</v>
      </c>
      <c r="D189" s="163">
        <v>400</v>
      </c>
      <c r="E189" s="99">
        <f t="shared" si="33"/>
        <v>3.0182756591159471E-3</v>
      </c>
      <c r="F189" s="99">
        <f t="shared" si="46"/>
        <v>3.0182756591159471E-3</v>
      </c>
      <c r="G189" s="99">
        <f t="shared" si="46"/>
        <v>3.0182756591159471E-3</v>
      </c>
      <c r="H189" s="99">
        <f t="shared" si="46"/>
        <v>3.0182756591159471E-3</v>
      </c>
      <c r="I189" s="99">
        <f t="shared" si="46"/>
        <v>3.0182756591159471E-3</v>
      </c>
      <c r="J189" s="99">
        <f t="shared" si="46"/>
        <v>3.0182756591159471E-3</v>
      </c>
      <c r="K189" s="93">
        <f t="shared" si="34"/>
        <v>420</v>
      </c>
      <c r="L189" s="93" t="str">
        <f t="shared" si="35"/>
        <v>Medemblik</v>
      </c>
      <c r="M189" s="100">
        <f t="shared" si="36"/>
        <v>59761.85805049575</v>
      </c>
      <c r="N189" s="100">
        <f t="shared" si="37"/>
        <v>64672.592547877401</v>
      </c>
      <c r="O189" s="100">
        <f t="shared" si="38"/>
        <v>69589.36359657727</v>
      </c>
      <c r="P189" s="100">
        <f t="shared" si="39"/>
        <v>74512.171196595387</v>
      </c>
      <c r="Q189" s="100">
        <f t="shared" si="40"/>
        <v>79444.033623590847</v>
      </c>
      <c r="R189" s="100">
        <f t="shared" si="41"/>
        <v>84804.491194180766</v>
      </c>
      <c r="S189" s="101"/>
    </row>
    <row r="190" spans="2:19" s="42" customFormat="1">
      <c r="B190" s="32">
        <v>938</v>
      </c>
      <c r="C190" s="33" t="s">
        <v>199</v>
      </c>
      <c r="D190" s="163">
        <v>115</v>
      </c>
      <c r="E190" s="99">
        <f t="shared" si="33"/>
        <v>8.6775425199583478E-4</v>
      </c>
      <c r="F190" s="99">
        <f t="shared" si="46"/>
        <v>8.6775425199583478E-4</v>
      </c>
      <c r="G190" s="99">
        <f t="shared" si="46"/>
        <v>8.6775425199583478E-4</v>
      </c>
      <c r="H190" s="99">
        <f t="shared" si="46"/>
        <v>8.6775425199583478E-4</v>
      </c>
      <c r="I190" s="99">
        <f t="shared" si="46"/>
        <v>8.6775425199583478E-4</v>
      </c>
      <c r="J190" s="99">
        <f t="shared" si="46"/>
        <v>8.6775425199583478E-4</v>
      </c>
      <c r="K190" s="93">
        <f t="shared" si="34"/>
        <v>938</v>
      </c>
      <c r="L190" s="93" t="str">
        <f t="shared" si="35"/>
        <v>Meerssen</v>
      </c>
      <c r="M190" s="100">
        <f t="shared" si="36"/>
        <v>17181.53418951753</v>
      </c>
      <c r="N190" s="100">
        <f t="shared" si="37"/>
        <v>18593.370357514752</v>
      </c>
      <c r="O190" s="100">
        <f t="shared" si="38"/>
        <v>20006.942034015967</v>
      </c>
      <c r="P190" s="100">
        <f t="shared" si="39"/>
        <v>21422.249219021174</v>
      </c>
      <c r="Q190" s="100">
        <f t="shared" si="40"/>
        <v>22840.159666782369</v>
      </c>
      <c r="R190" s="100">
        <f t="shared" si="41"/>
        <v>24381.291218326969</v>
      </c>
      <c r="S190" s="101"/>
    </row>
    <row r="191" spans="2:19" s="42" customFormat="1">
      <c r="B191" s="32">
        <v>1948</v>
      </c>
      <c r="C191" s="33" t="s">
        <v>200</v>
      </c>
      <c r="D191" s="163">
        <v>821</v>
      </c>
      <c r="E191" s="99">
        <f t="shared" si="33"/>
        <v>6.195010790335481E-3</v>
      </c>
      <c r="F191" s="99">
        <f t="shared" si="46"/>
        <v>6.195010790335481E-3</v>
      </c>
      <c r="G191" s="99">
        <f t="shared" si="46"/>
        <v>6.195010790335481E-3</v>
      </c>
      <c r="H191" s="99">
        <f t="shared" si="46"/>
        <v>6.195010790335481E-3</v>
      </c>
      <c r="I191" s="99">
        <f t="shared" si="46"/>
        <v>6.195010790335481E-3</v>
      </c>
      <c r="J191" s="99">
        <f t="shared" si="46"/>
        <v>6.195010790335481E-3</v>
      </c>
      <c r="K191" s="93">
        <f t="shared" si="34"/>
        <v>1948</v>
      </c>
      <c r="L191" s="93" t="str">
        <f t="shared" si="35"/>
        <v>Meierijstad</v>
      </c>
      <c r="M191" s="100">
        <f t="shared" si="36"/>
        <v>122661.21364864253</v>
      </c>
      <c r="N191" s="100">
        <f t="shared" si="37"/>
        <v>132740.49620451836</v>
      </c>
      <c r="O191" s="100">
        <f t="shared" si="38"/>
        <v>142832.16878197485</v>
      </c>
      <c r="P191" s="100">
        <f t="shared" si="39"/>
        <v>152936.23138101201</v>
      </c>
      <c r="Q191" s="100">
        <f t="shared" si="40"/>
        <v>163058.87901242019</v>
      </c>
      <c r="R191" s="100">
        <f t="shared" si="41"/>
        <v>174061.21817605602</v>
      </c>
      <c r="S191" s="101"/>
    </row>
    <row r="192" spans="2:19" s="42" customFormat="1">
      <c r="B192" s="32">
        <v>119</v>
      </c>
      <c r="C192" s="33" t="s">
        <v>201</v>
      </c>
      <c r="D192" s="163">
        <v>304</v>
      </c>
      <c r="E192" s="99">
        <f t="shared" si="33"/>
        <v>2.2938895009281196E-3</v>
      </c>
      <c r="F192" s="99">
        <f t="shared" si="46"/>
        <v>2.2938895009281196E-3</v>
      </c>
      <c r="G192" s="99">
        <f t="shared" si="46"/>
        <v>2.2938895009281196E-3</v>
      </c>
      <c r="H192" s="99">
        <f t="shared" si="46"/>
        <v>2.2938895009281196E-3</v>
      </c>
      <c r="I192" s="99">
        <f t="shared" si="46"/>
        <v>2.2938895009281196E-3</v>
      </c>
      <c r="J192" s="99">
        <f t="shared" si="46"/>
        <v>2.2938895009281196E-3</v>
      </c>
      <c r="K192" s="93">
        <f t="shared" si="34"/>
        <v>119</v>
      </c>
      <c r="L192" s="93" t="str">
        <f t="shared" si="35"/>
        <v>Meppel</v>
      </c>
      <c r="M192" s="100">
        <f t="shared" si="36"/>
        <v>45419.01211837677</v>
      </c>
      <c r="N192" s="100">
        <f t="shared" si="37"/>
        <v>49151.170336386822</v>
      </c>
      <c r="O192" s="100">
        <f t="shared" si="38"/>
        <v>52887.916333398724</v>
      </c>
      <c r="P192" s="100">
        <f t="shared" si="39"/>
        <v>56629.250109412489</v>
      </c>
      <c r="Q192" s="100">
        <f t="shared" si="40"/>
        <v>60377.46555392904</v>
      </c>
      <c r="R192" s="100">
        <f t="shared" si="41"/>
        <v>64451.413307577379</v>
      </c>
      <c r="S192" s="101"/>
    </row>
    <row r="193" spans="2:19" s="42" customFormat="1">
      <c r="B193" s="32">
        <v>687</v>
      </c>
      <c r="C193" s="33" t="s">
        <v>202</v>
      </c>
      <c r="D193" s="163">
        <v>339</v>
      </c>
      <c r="E193" s="99">
        <f t="shared" si="33"/>
        <v>2.5579886211007652E-3</v>
      </c>
      <c r="F193" s="99">
        <f t="shared" ref="F193:J202" si="47">E193</f>
        <v>2.5579886211007652E-3</v>
      </c>
      <c r="G193" s="99">
        <f t="shared" si="47"/>
        <v>2.5579886211007652E-3</v>
      </c>
      <c r="H193" s="99">
        <f t="shared" si="47"/>
        <v>2.5579886211007652E-3</v>
      </c>
      <c r="I193" s="99">
        <f t="shared" si="47"/>
        <v>2.5579886211007652E-3</v>
      </c>
      <c r="J193" s="99">
        <f t="shared" si="47"/>
        <v>2.5579886211007652E-3</v>
      </c>
      <c r="K193" s="93">
        <f t="shared" si="34"/>
        <v>687</v>
      </c>
      <c r="L193" s="93" t="str">
        <f t="shared" si="35"/>
        <v>Middelburg</v>
      </c>
      <c r="M193" s="100">
        <f t="shared" si="36"/>
        <v>50648.174697795148</v>
      </c>
      <c r="N193" s="100">
        <f t="shared" si="37"/>
        <v>54810.022184326095</v>
      </c>
      <c r="O193" s="100">
        <f t="shared" si="38"/>
        <v>58976.985648099246</v>
      </c>
      <c r="P193" s="100">
        <f t="shared" si="39"/>
        <v>63149.065089114592</v>
      </c>
      <c r="Q193" s="100">
        <f t="shared" si="40"/>
        <v>67328.818495993241</v>
      </c>
      <c r="R193" s="100">
        <f t="shared" si="41"/>
        <v>71871.806287068204</v>
      </c>
      <c r="S193" s="101"/>
    </row>
    <row r="194" spans="2:19" s="42" customFormat="1">
      <c r="B194" s="32">
        <v>1842</v>
      </c>
      <c r="C194" s="33" t="s">
        <v>203</v>
      </c>
      <c r="D194" s="163">
        <v>63</v>
      </c>
      <c r="E194" s="99">
        <f t="shared" si="33"/>
        <v>4.7537841631076168E-4</v>
      </c>
      <c r="F194" s="99">
        <f t="shared" si="47"/>
        <v>4.7537841631076168E-4</v>
      </c>
      <c r="G194" s="99">
        <f t="shared" si="47"/>
        <v>4.7537841631076168E-4</v>
      </c>
      <c r="H194" s="99">
        <f t="shared" si="47"/>
        <v>4.7537841631076168E-4</v>
      </c>
      <c r="I194" s="99">
        <f t="shared" si="47"/>
        <v>4.7537841631076168E-4</v>
      </c>
      <c r="J194" s="99">
        <f t="shared" si="47"/>
        <v>4.7537841631076168E-4</v>
      </c>
      <c r="K194" s="93">
        <f t="shared" si="34"/>
        <v>1842</v>
      </c>
      <c r="L194" s="93" t="str">
        <f t="shared" si="35"/>
        <v>Midden-Delfland</v>
      </c>
      <c r="M194" s="100">
        <f t="shared" si="36"/>
        <v>9412.4926429530806</v>
      </c>
      <c r="N194" s="100">
        <f t="shared" si="37"/>
        <v>10185.933326290691</v>
      </c>
      <c r="O194" s="100">
        <f t="shared" si="38"/>
        <v>10960.324766460921</v>
      </c>
      <c r="P194" s="100">
        <f t="shared" si="39"/>
        <v>11735.666963463773</v>
      </c>
      <c r="Q194" s="100">
        <f t="shared" si="40"/>
        <v>12512.435295715559</v>
      </c>
      <c r="R194" s="100">
        <f t="shared" si="41"/>
        <v>13356.707363083471</v>
      </c>
      <c r="S194" s="101"/>
    </row>
    <row r="195" spans="2:19" s="42" customFormat="1">
      <c r="B195" s="32">
        <v>1731</v>
      </c>
      <c r="C195" s="33" t="s">
        <v>204</v>
      </c>
      <c r="D195" s="163">
        <v>289</v>
      </c>
      <c r="E195" s="99">
        <f t="shared" si="33"/>
        <v>2.1807041637112719E-3</v>
      </c>
      <c r="F195" s="99">
        <f t="shared" si="47"/>
        <v>2.1807041637112719E-3</v>
      </c>
      <c r="G195" s="99">
        <f t="shared" si="47"/>
        <v>2.1807041637112719E-3</v>
      </c>
      <c r="H195" s="99">
        <f t="shared" si="47"/>
        <v>2.1807041637112719E-3</v>
      </c>
      <c r="I195" s="99">
        <f t="shared" si="47"/>
        <v>2.1807041637112719E-3</v>
      </c>
      <c r="J195" s="99">
        <f t="shared" si="47"/>
        <v>2.1807041637112719E-3</v>
      </c>
      <c r="K195" s="93">
        <f t="shared" si="34"/>
        <v>1731</v>
      </c>
      <c r="L195" s="93" t="str">
        <f t="shared" si="35"/>
        <v>Midden-Drenthe</v>
      </c>
      <c r="M195" s="100">
        <f t="shared" si="36"/>
        <v>43177.942441483181</v>
      </c>
      <c r="N195" s="100">
        <f t="shared" si="37"/>
        <v>46725.94811584142</v>
      </c>
      <c r="O195" s="100">
        <f t="shared" si="38"/>
        <v>50278.315198527082</v>
      </c>
      <c r="P195" s="100">
        <f t="shared" si="39"/>
        <v>53835.043689540165</v>
      </c>
      <c r="Q195" s="100">
        <f t="shared" si="40"/>
        <v>57398.314293044386</v>
      </c>
      <c r="R195" s="100">
        <f t="shared" si="41"/>
        <v>61271.244887795605</v>
      </c>
      <c r="S195" s="101"/>
    </row>
    <row r="196" spans="2:19" s="42" customFormat="1">
      <c r="B196" s="32">
        <v>1952</v>
      </c>
      <c r="C196" s="33" t="s">
        <v>205</v>
      </c>
      <c r="D196" s="163">
        <v>604</v>
      </c>
      <c r="E196" s="99">
        <f t="shared" si="33"/>
        <v>4.5575962452650796E-3</v>
      </c>
      <c r="F196" s="99">
        <f t="shared" si="47"/>
        <v>4.5575962452650796E-3</v>
      </c>
      <c r="G196" s="99">
        <f t="shared" si="47"/>
        <v>4.5575962452650796E-3</v>
      </c>
      <c r="H196" s="99">
        <f t="shared" si="47"/>
        <v>4.5575962452650796E-3</v>
      </c>
      <c r="I196" s="99">
        <f t="shared" si="47"/>
        <v>4.5575962452650796E-3</v>
      </c>
      <c r="J196" s="99">
        <f t="shared" si="47"/>
        <v>4.5575962452650796E-3</v>
      </c>
      <c r="K196" s="93">
        <f t="shared" si="34"/>
        <v>1952</v>
      </c>
      <c r="L196" s="93" t="str">
        <f t="shared" si="35"/>
        <v>Midden-Groningen</v>
      </c>
      <c r="M196" s="100">
        <f t="shared" si="36"/>
        <v>90240.405656248578</v>
      </c>
      <c r="N196" s="100">
        <f t="shared" si="37"/>
        <v>97655.614747294865</v>
      </c>
      <c r="O196" s="100">
        <f t="shared" si="38"/>
        <v>105079.93903083168</v>
      </c>
      <c r="P196" s="100">
        <f t="shared" si="39"/>
        <v>112513.37850685902</v>
      </c>
      <c r="Q196" s="100">
        <f t="shared" si="40"/>
        <v>119960.49077162216</v>
      </c>
      <c r="R196" s="100">
        <f t="shared" si="41"/>
        <v>128054.78170321294</v>
      </c>
      <c r="S196" s="101"/>
    </row>
    <row r="197" spans="2:19" s="42" customFormat="1">
      <c r="B197" s="32">
        <v>1709</v>
      </c>
      <c r="C197" s="33" t="s">
        <v>206</v>
      </c>
      <c r="D197" s="163">
        <v>185</v>
      </c>
      <c r="E197" s="99">
        <f t="shared" si="33"/>
        <v>1.3959524923411256E-3</v>
      </c>
      <c r="F197" s="99">
        <f t="shared" si="47"/>
        <v>1.3959524923411256E-3</v>
      </c>
      <c r="G197" s="99">
        <f t="shared" si="47"/>
        <v>1.3959524923411256E-3</v>
      </c>
      <c r="H197" s="99">
        <f t="shared" si="47"/>
        <v>1.3959524923411256E-3</v>
      </c>
      <c r="I197" s="99">
        <f t="shared" si="47"/>
        <v>1.3959524923411256E-3</v>
      </c>
      <c r="J197" s="99">
        <f t="shared" si="47"/>
        <v>1.3959524923411256E-3</v>
      </c>
      <c r="K197" s="93">
        <f t="shared" si="34"/>
        <v>1709</v>
      </c>
      <c r="L197" s="93" t="str">
        <f t="shared" si="35"/>
        <v>Moerdijk</v>
      </c>
      <c r="M197" s="100">
        <f t="shared" si="36"/>
        <v>27639.859348354286</v>
      </c>
      <c r="N197" s="100">
        <f t="shared" si="37"/>
        <v>29911.074053393299</v>
      </c>
      <c r="O197" s="100">
        <f t="shared" si="38"/>
        <v>32185.080663416989</v>
      </c>
      <c r="P197" s="100">
        <f t="shared" si="39"/>
        <v>34461.87917842537</v>
      </c>
      <c r="Q197" s="100">
        <f t="shared" si="40"/>
        <v>36742.865550910763</v>
      </c>
      <c r="R197" s="100">
        <f t="shared" si="41"/>
        <v>39222.077177308602</v>
      </c>
      <c r="S197" s="101"/>
    </row>
    <row r="198" spans="2:19" s="42" customFormat="1">
      <c r="B198" s="32">
        <v>1978</v>
      </c>
      <c r="C198" s="33" t="s">
        <v>207</v>
      </c>
      <c r="D198" s="163">
        <v>212</v>
      </c>
      <c r="E198" s="99">
        <f t="shared" si="33"/>
        <v>1.599686099331452E-3</v>
      </c>
      <c r="F198" s="99">
        <f t="shared" si="47"/>
        <v>1.599686099331452E-3</v>
      </c>
      <c r="G198" s="99">
        <f t="shared" si="47"/>
        <v>1.599686099331452E-3</v>
      </c>
      <c r="H198" s="99">
        <f t="shared" si="47"/>
        <v>1.599686099331452E-3</v>
      </c>
      <c r="I198" s="99">
        <f t="shared" si="47"/>
        <v>1.599686099331452E-3</v>
      </c>
      <c r="J198" s="99">
        <f t="shared" si="47"/>
        <v>1.599686099331452E-3</v>
      </c>
      <c r="K198" s="93">
        <f t="shared" si="34"/>
        <v>1978</v>
      </c>
      <c r="L198" s="93" t="str">
        <f t="shared" si="35"/>
        <v>Molenlanden</v>
      </c>
      <c r="M198" s="100">
        <f t="shared" si="36"/>
        <v>31673.78476676275</v>
      </c>
      <c r="N198" s="100">
        <f t="shared" si="37"/>
        <v>34276.474050375022</v>
      </c>
      <c r="O198" s="100">
        <f t="shared" si="38"/>
        <v>36882.362706185959</v>
      </c>
      <c r="P198" s="100">
        <f t="shared" si="39"/>
        <v>39491.450734195554</v>
      </c>
      <c r="Q198" s="100">
        <f t="shared" si="40"/>
        <v>42105.337820503148</v>
      </c>
      <c r="R198" s="100">
        <f t="shared" si="41"/>
        <v>44946.380332915811</v>
      </c>
      <c r="S198" s="101"/>
    </row>
    <row r="199" spans="2:19" s="42" customFormat="1">
      <c r="B199" s="32">
        <v>1955</v>
      </c>
      <c r="C199" s="33" t="s">
        <v>208</v>
      </c>
      <c r="D199" s="163">
        <v>394</v>
      </c>
      <c r="E199" s="99">
        <f t="shared" si="33"/>
        <v>2.9730015242292076E-3</v>
      </c>
      <c r="F199" s="99">
        <f t="shared" si="47"/>
        <v>2.9730015242292076E-3</v>
      </c>
      <c r="G199" s="99">
        <f t="shared" si="47"/>
        <v>2.9730015242292076E-3</v>
      </c>
      <c r="H199" s="99">
        <f t="shared" si="47"/>
        <v>2.9730015242292076E-3</v>
      </c>
      <c r="I199" s="99">
        <f t="shared" si="47"/>
        <v>2.9730015242292076E-3</v>
      </c>
      <c r="J199" s="99">
        <f t="shared" si="47"/>
        <v>2.9730015242292076E-3</v>
      </c>
      <c r="K199" s="93">
        <f t="shared" si="34"/>
        <v>1955</v>
      </c>
      <c r="L199" s="93" t="str">
        <f t="shared" si="35"/>
        <v>Montferland</v>
      </c>
      <c r="M199" s="100">
        <f t="shared" si="36"/>
        <v>58865.430179738309</v>
      </c>
      <c r="N199" s="100">
        <f t="shared" si="37"/>
        <v>63702.503659659233</v>
      </c>
      <c r="O199" s="100">
        <f t="shared" si="38"/>
        <v>68545.523142628605</v>
      </c>
      <c r="P199" s="100">
        <f t="shared" si="39"/>
        <v>73394.488628646446</v>
      </c>
      <c r="Q199" s="100">
        <f t="shared" si="40"/>
        <v>78252.373119236974</v>
      </c>
      <c r="R199" s="100">
        <f t="shared" si="41"/>
        <v>83532.423826268045</v>
      </c>
      <c r="S199" s="101"/>
    </row>
    <row r="200" spans="2:19" s="42" customFormat="1">
      <c r="B200" s="32">
        <v>335</v>
      </c>
      <c r="C200" s="33" t="s">
        <v>209</v>
      </c>
      <c r="D200" s="163">
        <v>56</v>
      </c>
      <c r="E200" s="99">
        <f t="shared" si="33"/>
        <v>4.2255859227623258E-4</v>
      </c>
      <c r="F200" s="99">
        <f t="shared" si="47"/>
        <v>4.2255859227623258E-4</v>
      </c>
      <c r="G200" s="99">
        <f t="shared" si="47"/>
        <v>4.2255859227623258E-4</v>
      </c>
      <c r="H200" s="99">
        <f t="shared" si="47"/>
        <v>4.2255859227623258E-4</v>
      </c>
      <c r="I200" s="99">
        <f t="shared" si="47"/>
        <v>4.2255859227623258E-4</v>
      </c>
      <c r="J200" s="99">
        <f t="shared" si="47"/>
        <v>4.2255859227623258E-4</v>
      </c>
      <c r="K200" s="93">
        <f t="shared" si="34"/>
        <v>335</v>
      </c>
      <c r="L200" s="93" t="str">
        <f t="shared" si="35"/>
        <v>Montfoort</v>
      </c>
      <c r="M200" s="100">
        <f t="shared" si="36"/>
        <v>8366.6601270694046</v>
      </c>
      <c r="N200" s="100">
        <f t="shared" si="37"/>
        <v>9054.1629567028358</v>
      </c>
      <c r="O200" s="100">
        <f t="shared" si="38"/>
        <v>9742.5109035208188</v>
      </c>
      <c r="P200" s="100">
        <f t="shared" si="39"/>
        <v>10431.703967523354</v>
      </c>
      <c r="Q200" s="100">
        <f t="shared" si="40"/>
        <v>11122.164707302718</v>
      </c>
      <c r="R200" s="100">
        <f t="shared" si="41"/>
        <v>11872.628767185306</v>
      </c>
      <c r="S200" s="101"/>
    </row>
    <row r="201" spans="2:19" s="42" customFormat="1">
      <c r="B201" s="32">
        <v>944</v>
      </c>
      <c r="C201" s="33" t="s">
        <v>210</v>
      </c>
      <c r="D201" s="163">
        <v>36</v>
      </c>
      <c r="E201" s="99">
        <f t="shared" si="33"/>
        <v>2.7164480932043524E-4</v>
      </c>
      <c r="F201" s="99">
        <f t="shared" si="47"/>
        <v>2.7164480932043524E-4</v>
      </c>
      <c r="G201" s="99">
        <f t="shared" si="47"/>
        <v>2.7164480932043524E-4</v>
      </c>
      <c r="H201" s="99">
        <f t="shared" si="47"/>
        <v>2.7164480932043524E-4</v>
      </c>
      <c r="I201" s="99">
        <f t="shared" si="47"/>
        <v>2.7164480932043524E-4</v>
      </c>
      <c r="J201" s="99">
        <f t="shared" si="47"/>
        <v>2.7164480932043524E-4</v>
      </c>
      <c r="K201" s="93">
        <f t="shared" si="34"/>
        <v>944</v>
      </c>
      <c r="L201" s="93" t="str">
        <f t="shared" si="35"/>
        <v>Mook en Middelaar</v>
      </c>
      <c r="M201" s="100">
        <f t="shared" si="36"/>
        <v>5378.5672245446176</v>
      </c>
      <c r="N201" s="100">
        <f t="shared" si="37"/>
        <v>5820.5333293089661</v>
      </c>
      <c r="O201" s="100">
        <f t="shared" si="38"/>
        <v>6263.042723691955</v>
      </c>
      <c r="P201" s="100">
        <f t="shared" si="39"/>
        <v>6706.095407693585</v>
      </c>
      <c r="Q201" s="100">
        <f t="shared" si="40"/>
        <v>7149.963026123176</v>
      </c>
      <c r="R201" s="100">
        <f t="shared" si="41"/>
        <v>7632.4042074762692</v>
      </c>
      <c r="S201" s="101"/>
    </row>
    <row r="202" spans="2:19" s="42" customFormat="1">
      <c r="B202" s="32">
        <v>1740</v>
      </c>
      <c r="C202" s="33" t="s">
        <v>211</v>
      </c>
      <c r="D202" s="163">
        <v>176</v>
      </c>
      <c r="E202" s="99">
        <f t="shared" si="33"/>
        <v>1.3280412900110168E-3</v>
      </c>
      <c r="F202" s="99">
        <f t="shared" si="47"/>
        <v>1.3280412900110168E-3</v>
      </c>
      <c r="G202" s="99">
        <f t="shared" si="47"/>
        <v>1.3280412900110168E-3</v>
      </c>
      <c r="H202" s="99">
        <f t="shared" si="47"/>
        <v>1.3280412900110168E-3</v>
      </c>
      <c r="I202" s="99">
        <f t="shared" si="47"/>
        <v>1.3280412900110168E-3</v>
      </c>
      <c r="J202" s="99">
        <f t="shared" si="47"/>
        <v>1.3280412900110168E-3</v>
      </c>
      <c r="K202" s="93">
        <f t="shared" si="34"/>
        <v>1740</v>
      </c>
      <c r="L202" s="93" t="str">
        <f t="shared" si="35"/>
        <v>Neder-Betuwe</v>
      </c>
      <c r="M202" s="100">
        <f t="shared" si="36"/>
        <v>26295.217542218132</v>
      </c>
      <c r="N202" s="100">
        <f t="shared" si="37"/>
        <v>28455.940721066057</v>
      </c>
      <c r="O202" s="100">
        <f t="shared" si="38"/>
        <v>30619.319982494002</v>
      </c>
      <c r="P202" s="100">
        <f t="shared" si="39"/>
        <v>32785.355326501973</v>
      </c>
      <c r="Q202" s="100">
        <f t="shared" si="40"/>
        <v>34955.374794379975</v>
      </c>
      <c r="R202" s="100">
        <f t="shared" si="41"/>
        <v>37313.976125439542</v>
      </c>
      <c r="S202" s="101"/>
    </row>
    <row r="203" spans="2:19" s="42" customFormat="1">
      <c r="B203" s="32">
        <v>946</v>
      </c>
      <c r="C203" s="33" t="s">
        <v>212</v>
      </c>
      <c r="D203" s="163">
        <v>82</v>
      </c>
      <c r="E203" s="99">
        <f t="shared" si="33"/>
        <v>6.1874651011876915E-4</v>
      </c>
      <c r="F203" s="99">
        <f t="shared" ref="F203:J212" si="48">E203</f>
        <v>6.1874651011876915E-4</v>
      </c>
      <c r="G203" s="99">
        <f t="shared" si="48"/>
        <v>6.1874651011876915E-4</v>
      </c>
      <c r="H203" s="99">
        <f t="shared" si="48"/>
        <v>6.1874651011876915E-4</v>
      </c>
      <c r="I203" s="99">
        <f t="shared" si="48"/>
        <v>6.1874651011876915E-4</v>
      </c>
      <c r="J203" s="99">
        <f t="shared" si="48"/>
        <v>6.1874651011876915E-4</v>
      </c>
      <c r="K203" s="93">
        <f t="shared" si="34"/>
        <v>946</v>
      </c>
      <c r="L203" s="93" t="str">
        <f t="shared" si="35"/>
        <v>Nederweert</v>
      </c>
      <c r="M203" s="100">
        <f t="shared" si="36"/>
        <v>12251.18090035163</v>
      </c>
      <c r="N203" s="100">
        <f t="shared" si="37"/>
        <v>13257.881472314866</v>
      </c>
      <c r="O203" s="100">
        <f t="shared" si="38"/>
        <v>14265.819537298341</v>
      </c>
      <c r="P203" s="100">
        <f t="shared" si="39"/>
        <v>15274.995095302054</v>
      </c>
      <c r="Q203" s="100">
        <f t="shared" si="40"/>
        <v>16286.026892836122</v>
      </c>
      <c r="R203" s="100">
        <f t="shared" si="41"/>
        <v>17384.920694807057</v>
      </c>
      <c r="S203" s="101"/>
    </row>
    <row r="204" spans="2:19" s="42" customFormat="1">
      <c r="B204" s="32">
        <v>356</v>
      </c>
      <c r="C204" s="33" t="s">
        <v>213</v>
      </c>
      <c r="D204" s="163">
        <v>456</v>
      </c>
      <c r="E204" s="99">
        <f t="shared" si="33"/>
        <v>3.4408342513921795E-3</v>
      </c>
      <c r="F204" s="99">
        <f t="shared" si="48"/>
        <v>3.4408342513921795E-3</v>
      </c>
      <c r="G204" s="99">
        <f t="shared" si="48"/>
        <v>3.4408342513921795E-3</v>
      </c>
      <c r="H204" s="99">
        <f t="shared" si="48"/>
        <v>3.4408342513921795E-3</v>
      </c>
      <c r="I204" s="99">
        <f t="shared" si="48"/>
        <v>3.4408342513921795E-3</v>
      </c>
      <c r="J204" s="99">
        <f t="shared" si="48"/>
        <v>3.4408342513921795E-3</v>
      </c>
      <c r="K204" s="93">
        <f t="shared" si="34"/>
        <v>356</v>
      </c>
      <c r="L204" s="93" t="str">
        <f t="shared" si="35"/>
        <v>Nieuwegein</v>
      </c>
      <c r="M204" s="100">
        <f t="shared" si="36"/>
        <v>68128.518177565158</v>
      </c>
      <c r="N204" s="100">
        <f t="shared" si="37"/>
        <v>73726.755504580229</v>
      </c>
      <c r="O204" s="100">
        <f t="shared" si="38"/>
        <v>79331.874500098085</v>
      </c>
      <c r="P204" s="100">
        <f t="shared" si="39"/>
        <v>84943.875164118741</v>
      </c>
      <c r="Q204" s="100">
        <f t="shared" si="40"/>
        <v>90566.19833089356</v>
      </c>
      <c r="R204" s="100">
        <f t="shared" si="41"/>
        <v>96677.119961366072</v>
      </c>
      <c r="S204" s="101"/>
    </row>
    <row r="205" spans="2:19" s="42" customFormat="1">
      <c r="B205" s="32">
        <v>569</v>
      </c>
      <c r="C205" s="33" t="s">
        <v>214</v>
      </c>
      <c r="D205" s="163">
        <v>134</v>
      </c>
      <c r="E205" s="99">
        <f t="shared" ref="E205:E268" si="49">D205/$D$12</f>
        <v>1.0111223458038423E-3</v>
      </c>
      <c r="F205" s="99">
        <f t="shared" si="48"/>
        <v>1.0111223458038423E-3</v>
      </c>
      <c r="G205" s="99">
        <f t="shared" si="48"/>
        <v>1.0111223458038423E-3</v>
      </c>
      <c r="H205" s="99">
        <f t="shared" si="48"/>
        <v>1.0111223458038423E-3</v>
      </c>
      <c r="I205" s="99">
        <f t="shared" si="48"/>
        <v>1.0111223458038423E-3</v>
      </c>
      <c r="J205" s="99">
        <f t="shared" si="48"/>
        <v>1.0111223458038423E-3</v>
      </c>
      <c r="K205" s="93">
        <f t="shared" ref="K205:K268" si="50">B205</f>
        <v>569</v>
      </c>
      <c r="L205" s="93" t="str">
        <f t="shared" ref="L205:L268" si="51">C205</f>
        <v>Nieuwkoop</v>
      </c>
      <c r="M205" s="100">
        <f t="shared" ref="M205:M268" si="52">M$12*E205</f>
        <v>20020.222446916079</v>
      </c>
      <c r="N205" s="100">
        <f t="shared" ref="N205:N268" si="53">N$12*F205</f>
        <v>21665.318503538929</v>
      </c>
      <c r="O205" s="100">
        <f t="shared" ref="O205:O268" si="54">O$12*G205</f>
        <v>23312.436804853387</v>
      </c>
      <c r="P205" s="100">
        <f t="shared" ref="P205:P268" si="55">P$12*H205</f>
        <v>24961.577350859454</v>
      </c>
      <c r="Q205" s="100">
        <f t="shared" ref="Q205:Q268" si="56">Q$12*I205</f>
        <v>26613.751263902934</v>
      </c>
      <c r="R205" s="100">
        <f t="shared" ref="R205:R268" si="57">R$12*J205</f>
        <v>28409.504550050558</v>
      </c>
      <c r="S205" s="101"/>
    </row>
    <row r="206" spans="2:19" s="42" customFormat="1">
      <c r="B206" s="32">
        <v>267</v>
      </c>
      <c r="C206" s="33" t="s">
        <v>215</v>
      </c>
      <c r="D206" s="163">
        <v>286</v>
      </c>
      <c r="E206" s="99">
        <f t="shared" si="49"/>
        <v>2.1580670962679021E-3</v>
      </c>
      <c r="F206" s="99">
        <f t="shared" si="48"/>
        <v>2.1580670962679021E-3</v>
      </c>
      <c r="G206" s="99">
        <f t="shared" si="48"/>
        <v>2.1580670962679021E-3</v>
      </c>
      <c r="H206" s="99">
        <f t="shared" si="48"/>
        <v>2.1580670962679021E-3</v>
      </c>
      <c r="I206" s="99">
        <f t="shared" si="48"/>
        <v>2.1580670962679021E-3</v>
      </c>
      <c r="J206" s="99">
        <f t="shared" si="48"/>
        <v>2.1580670962679021E-3</v>
      </c>
      <c r="K206" s="93">
        <f t="shared" si="50"/>
        <v>267</v>
      </c>
      <c r="L206" s="93" t="str">
        <f t="shared" si="51"/>
        <v>Nijkerk</v>
      </c>
      <c r="M206" s="100">
        <f t="shared" si="52"/>
        <v>42729.72850610446</v>
      </c>
      <c r="N206" s="100">
        <f t="shared" si="53"/>
        <v>46240.90367173234</v>
      </c>
      <c r="O206" s="100">
        <f t="shared" si="54"/>
        <v>49756.394971552749</v>
      </c>
      <c r="P206" s="100">
        <f t="shared" si="55"/>
        <v>53276.202405565702</v>
      </c>
      <c r="Q206" s="100">
        <f t="shared" si="56"/>
        <v>56802.48404086745</v>
      </c>
      <c r="R206" s="100">
        <f t="shared" si="57"/>
        <v>60635.211203839244</v>
      </c>
      <c r="S206" s="101"/>
    </row>
    <row r="207" spans="2:19" s="42" customFormat="1">
      <c r="B207" s="32">
        <v>268</v>
      </c>
      <c r="C207" s="33" t="s">
        <v>216</v>
      </c>
      <c r="D207" s="163">
        <v>1727</v>
      </c>
      <c r="E207" s="99">
        <f t="shared" si="49"/>
        <v>1.3031405158233101E-2</v>
      </c>
      <c r="F207" s="99">
        <f t="shared" si="48"/>
        <v>1.3031405158233101E-2</v>
      </c>
      <c r="G207" s="99">
        <f t="shared" si="48"/>
        <v>1.3031405158233101E-2</v>
      </c>
      <c r="H207" s="99">
        <f t="shared" si="48"/>
        <v>1.3031405158233101E-2</v>
      </c>
      <c r="I207" s="99">
        <f t="shared" si="48"/>
        <v>1.3031405158233101E-2</v>
      </c>
      <c r="J207" s="99">
        <f t="shared" si="48"/>
        <v>1.3031405158233101E-2</v>
      </c>
      <c r="K207" s="93">
        <f t="shared" si="50"/>
        <v>268</v>
      </c>
      <c r="L207" s="93" t="str">
        <f t="shared" si="51"/>
        <v>Nijmegen</v>
      </c>
      <c r="M207" s="100">
        <f t="shared" si="52"/>
        <v>258021.8221330154</v>
      </c>
      <c r="N207" s="100">
        <f t="shared" si="53"/>
        <v>279223.91832546069</v>
      </c>
      <c r="O207" s="100">
        <f t="shared" si="54"/>
        <v>300452.0773282224</v>
      </c>
      <c r="P207" s="100">
        <f t="shared" si="55"/>
        <v>321706.29914130055</v>
      </c>
      <c r="Q207" s="100">
        <f t="shared" si="56"/>
        <v>342999.61516985344</v>
      </c>
      <c r="R207" s="100">
        <f t="shared" si="57"/>
        <v>366143.39073087543</v>
      </c>
      <c r="S207" s="101"/>
    </row>
    <row r="208" spans="2:19" s="42" customFormat="1">
      <c r="B208" s="32">
        <v>1930</v>
      </c>
      <c r="C208" s="33" t="s">
        <v>217</v>
      </c>
      <c r="D208" s="163">
        <v>573</v>
      </c>
      <c r="E208" s="99">
        <f t="shared" si="49"/>
        <v>4.3236798816835937E-3</v>
      </c>
      <c r="F208" s="99">
        <f t="shared" si="48"/>
        <v>4.3236798816835937E-3</v>
      </c>
      <c r="G208" s="99">
        <f t="shared" si="48"/>
        <v>4.3236798816835937E-3</v>
      </c>
      <c r="H208" s="99">
        <f t="shared" si="48"/>
        <v>4.3236798816835937E-3</v>
      </c>
      <c r="I208" s="99">
        <f t="shared" si="48"/>
        <v>4.3236798816835937E-3</v>
      </c>
      <c r="J208" s="99">
        <f t="shared" si="48"/>
        <v>4.3236798816835937E-3</v>
      </c>
      <c r="K208" s="93">
        <f t="shared" si="50"/>
        <v>1930</v>
      </c>
      <c r="L208" s="93" t="str">
        <f t="shared" si="51"/>
        <v>Nissewaard</v>
      </c>
      <c r="M208" s="100">
        <f t="shared" si="52"/>
        <v>85608.861657335161</v>
      </c>
      <c r="N208" s="100">
        <f t="shared" si="53"/>
        <v>92643.488824834363</v>
      </c>
      <c r="O208" s="100">
        <f t="shared" si="54"/>
        <v>99686.763352096939</v>
      </c>
      <c r="P208" s="100">
        <f t="shared" si="55"/>
        <v>106738.68523912287</v>
      </c>
      <c r="Q208" s="100">
        <f t="shared" si="56"/>
        <v>113803.57816579386</v>
      </c>
      <c r="R208" s="100">
        <f t="shared" si="57"/>
        <v>121482.43363566394</v>
      </c>
      <c r="S208" s="101"/>
    </row>
    <row r="209" spans="2:19" s="42" customFormat="1">
      <c r="B209" s="32">
        <v>1970</v>
      </c>
      <c r="C209" s="33" t="s">
        <v>218</v>
      </c>
      <c r="D209" s="163">
        <v>394</v>
      </c>
      <c r="E209" s="99">
        <f t="shared" si="49"/>
        <v>2.9730015242292076E-3</v>
      </c>
      <c r="F209" s="99">
        <f t="shared" si="48"/>
        <v>2.9730015242292076E-3</v>
      </c>
      <c r="G209" s="99">
        <f t="shared" si="48"/>
        <v>2.9730015242292076E-3</v>
      </c>
      <c r="H209" s="99">
        <f t="shared" si="48"/>
        <v>2.9730015242292076E-3</v>
      </c>
      <c r="I209" s="99">
        <f t="shared" si="48"/>
        <v>2.9730015242292076E-3</v>
      </c>
      <c r="J209" s="99">
        <f t="shared" si="48"/>
        <v>2.9730015242292076E-3</v>
      </c>
      <c r="K209" s="93">
        <f t="shared" si="50"/>
        <v>1970</v>
      </c>
      <c r="L209" s="93" t="str">
        <f t="shared" si="51"/>
        <v>Noardeast-Fryslân</v>
      </c>
      <c r="M209" s="100">
        <f t="shared" si="52"/>
        <v>58865.430179738309</v>
      </c>
      <c r="N209" s="100">
        <f t="shared" si="53"/>
        <v>63702.503659659233</v>
      </c>
      <c r="O209" s="100">
        <f t="shared" si="54"/>
        <v>68545.523142628605</v>
      </c>
      <c r="P209" s="100">
        <f t="shared" si="55"/>
        <v>73394.488628646446</v>
      </c>
      <c r="Q209" s="100">
        <f t="shared" si="56"/>
        <v>78252.373119236974</v>
      </c>
      <c r="R209" s="100">
        <f t="shared" si="57"/>
        <v>83532.423826268045</v>
      </c>
      <c r="S209" s="101"/>
    </row>
    <row r="210" spans="2:19" s="42" customFormat="1">
      <c r="B210" s="32">
        <v>1695</v>
      </c>
      <c r="C210" s="33" t="s">
        <v>219</v>
      </c>
      <c r="D210" s="163">
        <v>51</v>
      </c>
      <c r="E210" s="99">
        <f t="shared" si="49"/>
        <v>3.8483014653728324E-4</v>
      </c>
      <c r="F210" s="99">
        <f t="shared" si="48"/>
        <v>3.8483014653728324E-4</v>
      </c>
      <c r="G210" s="99">
        <f t="shared" si="48"/>
        <v>3.8483014653728324E-4</v>
      </c>
      <c r="H210" s="99">
        <f t="shared" si="48"/>
        <v>3.8483014653728324E-4</v>
      </c>
      <c r="I210" s="99">
        <f t="shared" si="48"/>
        <v>3.8483014653728324E-4</v>
      </c>
      <c r="J210" s="99">
        <f t="shared" si="48"/>
        <v>3.8483014653728324E-4</v>
      </c>
      <c r="K210" s="93">
        <f t="shared" si="50"/>
        <v>1695</v>
      </c>
      <c r="L210" s="93" t="str">
        <f t="shared" si="51"/>
        <v>Noord-Beveland</v>
      </c>
      <c r="M210" s="100">
        <f t="shared" si="52"/>
        <v>7619.636901438208</v>
      </c>
      <c r="N210" s="100">
        <f t="shared" si="53"/>
        <v>8245.7555498543679</v>
      </c>
      <c r="O210" s="100">
        <f t="shared" si="54"/>
        <v>8872.6438585636024</v>
      </c>
      <c r="P210" s="100">
        <f t="shared" si="55"/>
        <v>9500.3018275659106</v>
      </c>
      <c r="Q210" s="100">
        <f t="shared" si="56"/>
        <v>10129.114287007833</v>
      </c>
      <c r="R210" s="100">
        <f t="shared" si="57"/>
        <v>10812.572627258047</v>
      </c>
      <c r="S210" s="101"/>
    </row>
    <row r="211" spans="2:19" s="42" customFormat="1">
      <c r="B211" s="32">
        <v>1699</v>
      </c>
      <c r="C211" s="33" t="s">
        <v>220</v>
      </c>
      <c r="D211" s="163">
        <v>207</v>
      </c>
      <c r="E211" s="99">
        <f t="shared" si="49"/>
        <v>1.5619576535925027E-3</v>
      </c>
      <c r="F211" s="99">
        <f t="shared" si="48"/>
        <v>1.5619576535925027E-3</v>
      </c>
      <c r="G211" s="99">
        <f t="shared" si="48"/>
        <v>1.5619576535925027E-3</v>
      </c>
      <c r="H211" s="99">
        <f t="shared" si="48"/>
        <v>1.5619576535925027E-3</v>
      </c>
      <c r="I211" s="99">
        <f t="shared" si="48"/>
        <v>1.5619576535925027E-3</v>
      </c>
      <c r="J211" s="99">
        <f t="shared" si="48"/>
        <v>1.5619576535925027E-3</v>
      </c>
      <c r="K211" s="93">
        <f t="shared" si="50"/>
        <v>1699</v>
      </c>
      <c r="L211" s="93" t="str">
        <f t="shared" si="51"/>
        <v>Noordenveld</v>
      </c>
      <c r="M211" s="100">
        <f t="shared" si="52"/>
        <v>30926.761541131553</v>
      </c>
      <c r="N211" s="100">
        <f t="shared" si="53"/>
        <v>33468.066643526552</v>
      </c>
      <c r="O211" s="100">
        <f t="shared" si="54"/>
        <v>36012.495661228742</v>
      </c>
      <c r="P211" s="100">
        <f t="shared" si="55"/>
        <v>38560.048594238113</v>
      </c>
      <c r="Q211" s="100">
        <f t="shared" si="56"/>
        <v>41112.287400208261</v>
      </c>
      <c r="R211" s="100">
        <f t="shared" si="57"/>
        <v>43886.324192988548</v>
      </c>
      <c r="S211" s="101"/>
    </row>
    <row r="212" spans="2:19" s="42" customFormat="1">
      <c r="B212" s="32">
        <v>171</v>
      </c>
      <c r="C212" s="33" t="s">
        <v>221</v>
      </c>
      <c r="D212" s="163">
        <v>435</v>
      </c>
      <c r="E212" s="99">
        <f t="shared" si="49"/>
        <v>3.2823747792885922E-3</v>
      </c>
      <c r="F212" s="99">
        <f t="shared" si="48"/>
        <v>3.2823747792885922E-3</v>
      </c>
      <c r="G212" s="99">
        <f t="shared" si="48"/>
        <v>3.2823747792885922E-3</v>
      </c>
      <c r="H212" s="99">
        <f t="shared" si="48"/>
        <v>3.2823747792885922E-3</v>
      </c>
      <c r="I212" s="99">
        <f t="shared" si="48"/>
        <v>3.2823747792885922E-3</v>
      </c>
      <c r="J212" s="99">
        <f t="shared" si="48"/>
        <v>3.2823747792885922E-3</v>
      </c>
      <c r="K212" s="93">
        <f t="shared" si="50"/>
        <v>171</v>
      </c>
      <c r="L212" s="93" t="str">
        <f t="shared" si="51"/>
        <v>Noordoostpolder</v>
      </c>
      <c r="M212" s="100">
        <f t="shared" si="52"/>
        <v>64991.020629914128</v>
      </c>
      <c r="N212" s="100">
        <f t="shared" si="53"/>
        <v>70331.444395816667</v>
      </c>
      <c r="O212" s="100">
        <f t="shared" si="54"/>
        <v>75678.432911277778</v>
      </c>
      <c r="P212" s="100">
        <f t="shared" si="55"/>
        <v>81031.986176297476</v>
      </c>
      <c r="Q212" s="100">
        <f t="shared" si="56"/>
        <v>86395.386565655033</v>
      </c>
      <c r="R212" s="100">
        <f t="shared" si="57"/>
        <v>92224.884173671569</v>
      </c>
      <c r="S212" s="101"/>
    </row>
    <row r="213" spans="2:19" s="42" customFormat="1">
      <c r="B213" s="32">
        <v>575</v>
      </c>
      <c r="C213" s="33" t="s">
        <v>222</v>
      </c>
      <c r="D213" s="163">
        <v>237</v>
      </c>
      <c r="E213" s="99">
        <f t="shared" si="49"/>
        <v>1.7883283280261987E-3</v>
      </c>
      <c r="F213" s="99">
        <f t="shared" ref="F213:J222" si="58">E213</f>
        <v>1.7883283280261987E-3</v>
      </c>
      <c r="G213" s="99">
        <f t="shared" si="58"/>
        <v>1.7883283280261987E-3</v>
      </c>
      <c r="H213" s="99">
        <f t="shared" si="58"/>
        <v>1.7883283280261987E-3</v>
      </c>
      <c r="I213" s="99">
        <f t="shared" si="58"/>
        <v>1.7883283280261987E-3</v>
      </c>
      <c r="J213" s="99">
        <f t="shared" si="58"/>
        <v>1.7883283280261987E-3</v>
      </c>
      <c r="K213" s="93">
        <f t="shared" si="50"/>
        <v>575</v>
      </c>
      <c r="L213" s="93" t="str">
        <f t="shared" si="51"/>
        <v>Noordwijk</v>
      </c>
      <c r="M213" s="100">
        <f t="shared" si="52"/>
        <v>35408.900894918734</v>
      </c>
      <c r="N213" s="100">
        <f t="shared" si="53"/>
        <v>38318.511084617363</v>
      </c>
      <c r="O213" s="100">
        <f t="shared" si="54"/>
        <v>41231.697930972041</v>
      </c>
      <c r="P213" s="100">
        <f t="shared" si="55"/>
        <v>44148.461433982768</v>
      </c>
      <c r="Q213" s="100">
        <f t="shared" si="56"/>
        <v>47070.589921977575</v>
      </c>
      <c r="R213" s="100">
        <f t="shared" si="57"/>
        <v>50246.661032552103</v>
      </c>
      <c r="S213" s="101"/>
    </row>
    <row r="214" spans="2:19" s="42" customFormat="1">
      <c r="B214" s="32">
        <v>820</v>
      </c>
      <c r="C214" s="33" t="s">
        <v>223</v>
      </c>
      <c r="D214" s="163">
        <v>141</v>
      </c>
      <c r="E214" s="99">
        <f t="shared" si="49"/>
        <v>1.0639421698383712E-3</v>
      </c>
      <c r="F214" s="99">
        <f t="shared" si="58"/>
        <v>1.0639421698383712E-3</v>
      </c>
      <c r="G214" s="99">
        <f t="shared" si="58"/>
        <v>1.0639421698383712E-3</v>
      </c>
      <c r="H214" s="99">
        <f t="shared" si="58"/>
        <v>1.0639421698383712E-3</v>
      </c>
      <c r="I214" s="99">
        <f t="shared" si="58"/>
        <v>1.0639421698383712E-3</v>
      </c>
      <c r="J214" s="99">
        <f t="shared" si="58"/>
        <v>1.0639421698383712E-3</v>
      </c>
      <c r="K214" s="93">
        <f t="shared" si="50"/>
        <v>820</v>
      </c>
      <c r="L214" s="93" t="str">
        <f t="shared" si="51"/>
        <v>Nuenen, Gerwen en Nederwetten</v>
      </c>
      <c r="M214" s="100">
        <f t="shared" si="52"/>
        <v>21066.05496279975</v>
      </c>
      <c r="N214" s="100">
        <f t="shared" si="53"/>
        <v>22797.088873126781</v>
      </c>
      <c r="O214" s="100">
        <f t="shared" si="54"/>
        <v>24530.250667793487</v>
      </c>
      <c r="P214" s="100">
        <f t="shared" si="55"/>
        <v>26265.540346799869</v>
      </c>
      <c r="Q214" s="100">
        <f t="shared" si="56"/>
        <v>28004.021852315771</v>
      </c>
      <c r="R214" s="100">
        <f t="shared" si="57"/>
        <v>29893.583145948716</v>
      </c>
      <c r="S214" s="101"/>
    </row>
    <row r="215" spans="2:19" s="42" customFormat="1">
      <c r="B215" s="32">
        <v>302</v>
      </c>
      <c r="C215" s="33" t="s">
        <v>224</v>
      </c>
      <c r="D215" s="163">
        <v>214</v>
      </c>
      <c r="E215" s="99">
        <f t="shared" si="49"/>
        <v>1.6147774776270316E-3</v>
      </c>
      <c r="F215" s="99">
        <f t="shared" si="58"/>
        <v>1.6147774776270316E-3</v>
      </c>
      <c r="G215" s="99">
        <f t="shared" si="58"/>
        <v>1.6147774776270316E-3</v>
      </c>
      <c r="H215" s="99">
        <f t="shared" si="58"/>
        <v>1.6147774776270316E-3</v>
      </c>
      <c r="I215" s="99">
        <f t="shared" si="58"/>
        <v>1.6147774776270316E-3</v>
      </c>
      <c r="J215" s="99">
        <f t="shared" si="58"/>
        <v>1.6147774776270316E-3</v>
      </c>
      <c r="K215" s="93">
        <f t="shared" si="50"/>
        <v>302</v>
      </c>
      <c r="L215" s="93" t="str">
        <f t="shared" si="51"/>
        <v>Nunspeet</v>
      </c>
      <c r="M215" s="100">
        <f t="shared" si="52"/>
        <v>31972.594057015227</v>
      </c>
      <c r="N215" s="100">
        <f t="shared" si="53"/>
        <v>34599.837013114404</v>
      </c>
      <c r="O215" s="100">
        <f t="shared" si="54"/>
        <v>37230.309524168842</v>
      </c>
      <c r="P215" s="100">
        <f t="shared" si="55"/>
        <v>39864.011590178532</v>
      </c>
      <c r="Q215" s="100">
        <f t="shared" si="56"/>
        <v>42502.557988621098</v>
      </c>
      <c r="R215" s="100">
        <f t="shared" si="57"/>
        <v>45370.402788886706</v>
      </c>
      <c r="S215" s="101"/>
    </row>
    <row r="216" spans="2:19" s="42" customFormat="1">
      <c r="B216" s="32">
        <v>579</v>
      </c>
      <c r="C216" s="33" t="s">
        <v>225</v>
      </c>
      <c r="D216" s="163">
        <v>98</v>
      </c>
      <c r="E216" s="99">
        <f t="shared" si="49"/>
        <v>7.3947753648340706E-4</v>
      </c>
      <c r="F216" s="99">
        <f t="shared" si="58"/>
        <v>7.3947753648340706E-4</v>
      </c>
      <c r="G216" s="99">
        <f t="shared" si="58"/>
        <v>7.3947753648340706E-4</v>
      </c>
      <c r="H216" s="99">
        <f t="shared" si="58"/>
        <v>7.3947753648340706E-4</v>
      </c>
      <c r="I216" s="99">
        <f t="shared" si="58"/>
        <v>7.3947753648340706E-4</v>
      </c>
      <c r="J216" s="99">
        <f t="shared" si="58"/>
        <v>7.3947753648340706E-4</v>
      </c>
      <c r="K216" s="93">
        <f t="shared" si="50"/>
        <v>579</v>
      </c>
      <c r="L216" s="93" t="str">
        <f t="shared" si="51"/>
        <v>Oegstgeest</v>
      </c>
      <c r="M216" s="100">
        <f t="shared" si="52"/>
        <v>14641.655222371461</v>
      </c>
      <c r="N216" s="100">
        <f t="shared" si="53"/>
        <v>15844.785174229963</v>
      </c>
      <c r="O216" s="100">
        <f t="shared" si="54"/>
        <v>17049.394081161434</v>
      </c>
      <c r="P216" s="100">
        <f t="shared" si="55"/>
        <v>18255.481943165869</v>
      </c>
      <c r="Q216" s="100">
        <f t="shared" si="56"/>
        <v>19463.788237779758</v>
      </c>
      <c r="R216" s="100">
        <f t="shared" si="57"/>
        <v>20777.100342574289</v>
      </c>
      <c r="S216" s="101"/>
    </row>
    <row r="217" spans="2:19" s="42" customFormat="1">
      <c r="B217" s="32">
        <v>823</v>
      </c>
      <c r="C217" s="33" t="s">
        <v>226</v>
      </c>
      <c r="D217" s="163">
        <v>90</v>
      </c>
      <c r="E217" s="99">
        <f t="shared" si="49"/>
        <v>6.7911202330108811E-4</v>
      </c>
      <c r="F217" s="99">
        <f t="shared" si="58"/>
        <v>6.7911202330108811E-4</v>
      </c>
      <c r="G217" s="99">
        <f t="shared" si="58"/>
        <v>6.7911202330108811E-4</v>
      </c>
      <c r="H217" s="99">
        <f t="shared" si="58"/>
        <v>6.7911202330108811E-4</v>
      </c>
      <c r="I217" s="99">
        <f t="shared" si="58"/>
        <v>6.7911202330108811E-4</v>
      </c>
      <c r="J217" s="99">
        <f t="shared" si="58"/>
        <v>6.7911202330108811E-4</v>
      </c>
      <c r="K217" s="93">
        <f t="shared" si="50"/>
        <v>823</v>
      </c>
      <c r="L217" s="93" t="str">
        <f t="shared" si="51"/>
        <v>Oirschot</v>
      </c>
      <c r="M217" s="100">
        <f t="shared" si="52"/>
        <v>13446.418061361544</v>
      </c>
      <c r="N217" s="100">
        <f t="shared" si="53"/>
        <v>14551.333323272414</v>
      </c>
      <c r="O217" s="100">
        <f t="shared" si="54"/>
        <v>15657.606809229888</v>
      </c>
      <c r="P217" s="100">
        <f t="shared" si="55"/>
        <v>16765.238519233961</v>
      </c>
      <c r="Q217" s="100">
        <f t="shared" si="56"/>
        <v>17874.907565307942</v>
      </c>
      <c r="R217" s="100">
        <f t="shared" si="57"/>
        <v>19081.010518690673</v>
      </c>
      <c r="S217" s="101"/>
    </row>
    <row r="218" spans="2:19" s="42" customFormat="1">
      <c r="B218" s="32">
        <v>824</v>
      </c>
      <c r="C218" s="33" t="s">
        <v>227</v>
      </c>
      <c r="D218" s="163">
        <v>194</v>
      </c>
      <c r="E218" s="99">
        <f t="shared" si="49"/>
        <v>1.4638636946712343E-3</v>
      </c>
      <c r="F218" s="99">
        <f t="shared" si="58"/>
        <v>1.4638636946712343E-3</v>
      </c>
      <c r="G218" s="99">
        <f t="shared" si="58"/>
        <v>1.4638636946712343E-3</v>
      </c>
      <c r="H218" s="99">
        <f t="shared" si="58"/>
        <v>1.4638636946712343E-3</v>
      </c>
      <c r="I218" s="99">
        <f t="shared" si="58"/>
        <v>1.4638636946712343E-3</v>
      </c>
      <c r="J218" s="99">
        <f t="shared" si="58"/>
        <v>1.4638636946712343E-3</v>
      </c>
      <c r="K218" s="93">
        <f t="shared" si="50"/>
        <v>824</v>
      </c>
      <c r="L218" s="93" t="str">
        <f t="shared" si="51"/>
        <v>Oisterwijk</v>
      </c>
      <c r="M218" s="100">
        <f t="shared" si="52"/>
        <v>28984.501154490441</v>
      </c>
      <c r="N218" s="100">
        <f t="shared" si="53"/>
        <v>31366.207385720536</v>
      </c>
      <c r="O218" s="100">
        <f t="shared" si="54"/>
        <v>33750.841344339977</v>
      </c>
      <c r="P218" s="100">
        <f t="shared" si="55"/>
        <v>36138.40303034876</v>
      </c>
      <c r="Q218" s="100">
        <f t="shared" si="56"/>
        <v>38530.356307441558</v>
      </c>
      <c r="R218" s="100">
        <f t="shared" si="57"/>
        <v>41130.178229177669</v>
      </c>
      <c r="S218" s="101"/>
    </row>
    <row r="219" spans="2:19" s="42" customFormat="1">
      <c r="B219" s="32">
        <v>1895</v>
      </c>
      <c r="C219" s="33" t="s">
        <v>228</v>
      </c>
      <c r="D219" s="163">
        <v>470</v>
      </c>
      <c r="E219" s="99">
        <f t="shared" si="49"/>
        <v>3.5464738994612378E-3</v>
      </c>
      <c r="F219" s="99">
        <f t="shared" si="58"/>
        <v>3.5464738994612378E-3</v>
      </c>
      <c r="G219" s="99">
        <f t="shared" si="58"/>
        <v>3.5464738994612378E-3</v>
      </c>
      <c r="H219" s="99">
        <f t="shared" si="58"/>
        <v>3.5464738994612378E-3</v>
      </c>
      <c r="I219" s="99">
        <f t="shared" si="58"/>
        <v>3.5464738994612378E-3</v>
      </c>
      <c r="J219" s="99">
        <f t="shared" si="58"/>
        <v>3.5464738994612378E-3</v>
      </c>
      <c r="K219" s="93">
        <f t="shared" si="50"/>
        <v>1895</v>
      </c>
      <c r="L219" s="93" t="str">
        <f t="shared" si="51"/>
        <v>Oldambt</v>
      </c>
      <c r="M219" s="100">
        <f t="shared" si="52"/>
        <v>70220.183209332507</v>
      </c>
      <c r="N219" s="100">
        <f t="shared" si="53"/>
        <v>75990.296243755947</v>
      </c>
      <c r="O219" s="100">
        <f t="shared" si="54"/>
        <v>81767.5022259783</v>
      </c>
      <c r="P219" s="100">
        <f t="shared" si="55"/>
        <v>87551.801155999579</v>
      </c>
      <c r="Q219" s="100">
        <f t="shared" si="56"/>
        <v>93346.739507719234</v>
      </c>
      <c r="R219" s="100">
        <f t="shared" si="57"/>
        <v>99645.277153162402</v>
      </c>
      <c r="S219" s="101"/>
    </row>
    <row r="220" spans="2:19" s="42" customFormat="1">
      <c r="B220" s="32">
        <v>269</v>
      </c>
      <c r="C220" s="33" t="s">
        <v>229</v>
      </c>
      <c r="D220" s="163">
        <v>170</v>
      </c>
      <c r="E220" s="99">
        <f t="shared" si="49"/>
        <v>1.2827671551242776E-3</v>
      </c>
      <c r="F220" s="99">
        <f t="shared" si="58"/>
        <v>1.2827671551242776E-3</v>
      </c>
      <c r="G220" s="99">
        <f t="shared" si="58"/>
        <v>1.2827671551242776E-3</v>
      </c>
      <c r="H220" s="99">
        <f t="shared" si="58"/>
        <v>1.2827671551242776E-3</v>
      </c>
      <c r="I220" s="99">
        <f t="shared" si="58"/>
        <v>1.2827671551242776E-3</v>
      </c>
      <c r="J220" s="99">
        <f t="shared" si="58"/>
        <v>1.2827671551242776E-3</v>
      </c>
      <c r="K220" s="93">
        <f t="shared" si="50"/>
        <v>269</v>
      </c>
      <c r="L220" s="93" t="str">
        <f t="shared" si="51"/>
        <v>Oldebroek</v>
      </c>
      <c r="M220" s="100">
        <f t="shared" si="52"/>
        <v>25398.789671460694</v>
      </c>
      <c r="N220" s="100">
        <f t="shared" si="53"/>
        <v>27485.851832847897</v>
      </c>
      <c r="O220" s="100">
        <f t="shared" si="54"/>
        <v>29575.479528545344</v>
      </c>
      <c r="P220" s="100">
        <f t="shared" si="55"/>
        <v>31667.672758553039</v>
      </c>
      <c r="Q220" s="100">
        <f t="shared" si="56"/>
        <v>33763.71429002611</v>
      </c>
      <c r="R220" s="100">
        <f t="shared" si="57"/>
        <v>36041.908757526828</v>
      </c>
      <c r="S220" s="101"/>
    </row>
    <row r="221" spans="2:19" s="42" customFormat="1">
      <c r="B221" s="32">
        <v>173</v>
      </c>
      <c r="C221" s="33" t="s">
        <v>230</v>
      </c>
      <c r="D221" s="163">
        <v>286</v>
      </c>
      <c r="E221" s="99">
        <f t="shared" si="49"/>
        <v>2.1580670962679021E-3</v>
      </c>
      <c r="F221" s="99">
        <f t="shared" si="58"/>
        <v>2.1580670962679021E-3</v>
      </c>
      <c r="G221" s="99">
        <f t="shared" si="58"/>
        <v>2.1580670962679021E-3</v>
      </c>
      <c r="H221" s="99">
        <f t="shared" si="58"/>
        <v>2.1580670962679021E-3</v>
      </c>
      <c r="I221" s="99">
        <f t="shared" si="58"/>
        <v>2.1580670962679021E-3</v>
      </c>
      <c r="J221" s="99">
        <f t="shared" si="58"/>
        <v>2.1580670962679021E-3</v>
      </c>
      <c r="K221" s="93">
        <f t="shared" si="50"/>
        <v>173</v>
      </c>
      <c r="L221" s="93" t="str">
        <f t="shared" si="51"/>
        <v>Oldenzaal</v>
      </c>
      <c r="M221" s="100">
        <f t="shared" si="52"/>
        <v>42729.72850610446</v>
      </c>
      <c r="N221" s="100">
        <f t="shared" si="53"/>
        <v>46240.90367173234</v>
      </c>
      <c r="O221" s="100">
        <f t="shared" si="54"/>
        <v>49756.394971552749</v>
      </c>
      <c r="P221" s="100">
        <f t="shared" si="55"/>
        <v>53276.202405565702</v>
      </c>
      <c r="Q221" s="100">
        <f t="shared" si="56"/>
        <v>56802.48404086745</v>
      </c>
      <c r="R221" s="100">
        <f t="shared" si="57"/>
        <v>60635.211203839244</v>
      </c>
      <c r="S221" s="101"/>
    </row>
    <row r="222" spans="2:19" s="42" customFormat="1">
      <c r="B222" s="32">
        <v>1773</v>
      </c>
      <c r="C222" s="33" t="s">
        <v>231</v>
      </c>
      <c r="D222" s="163">
        <v>132</v>
      </c>
      <c r="E222" s="99">
        <f t="shared" si="49"/>
        <v>9.9603096750826249E-4</v>
      </c>
      <c r="F222" s="99">
        <f t="shared" si="58"/>
        <v>9.9603096750826249E-4</v>
      </c>
      <c r="G222" s="99">
        <f t="shared" si="58"/>
        <v>9.9603096750826249E-4</v>
      </c>
      <c r="H222" s="99">
        <f t="shared" si="58"/>
        <v>9.9603096750826249E-4</v>
      </c>
      <c r="I222" s="99">
        <f t="shared" si="58"/>
        <v>9.9603096750826249E-4</v>
      </c>
      <c r="J222" s="99">
        <f t="shared" si="58"/>
        <v>9.9603096750826249E-4</v>
      </c>
      <c r="K222" s="93">
        <f t="shared" si="50"/>
        <v>1773</v>
      </c>
      <c r="L222" s="93" t="str">
        <f t="shared" si="51"/>
        <v>Olst-Wijhe</v>
      </c>
      <c r="M222" s="100">
        <f t="shared" si="52"/>
        <v>19721.413156663599</v>
      </c>
      <c r="N222" s="100">
        <f t="shared" si="53"/>
        <v>21341.955540799539</v>
      </c>
      <c r="O222" s="100">
        <f t="shared" si="54"/>
        <v>22964.4899868705</v>
      </c>
      <c r="P222" s="100">
        <f t="shared" si="55"/>
        <v>24589.016494876476</v>
      </c>
      <c r="Q222" s="100">
        <f t="shared" si="56"/>
        <v>26216.531095784976</v>
      </c>
      <c r="R222" s="100">
        <f t="shared" si="57"/>
        <v>27985.482094079653</v>
      </c>
      <c r="S222" s="101"/>
    </row>
    <row r="223" spans="2:19" s="42" customFormat="1">
      <c r="B223" s="32">
        <v>175</v>
      </c>
      <c r="C223" s="33" t="s">
        <v>232</v>
      </c>
      <c r="D223" s="163">
        <v>136</v>
      </c>
      <c r="E223" s="99">
        <f t="shared" si="49"/>
        <v>1.0262137240994219E-3</v>
      </c>
      <c r="F223" s="99">
        <f t="shared" ref="F223:J232" si="59">E223</f>
        <v>1.0262137240994219E-3</v>
      </c>
      <c r="G223" s="99">
        <f t="shared" si="59"/>
        <v>1.0262137240994219E-3</v>
      </c>
      <c r="H223" s="99">
        <f t="shared" si="59"/>
        <v>1.0262137240994219E-3</v>
      </c>
      <c r="I223" s="99">
        <f t="shared" si="59"/>
        <v>1.0262137240994219E-3</v>
      </c>
      <c r="J223" s="99">
        <f t="shared" si="59"/>
        <v>1.0262137240994219E-3</v>
      </c>
      <c r="K223" s="93">
        <f t="shared" si="50"/>
        <v>175</v>
      </c>
      <c r="L223" s="93" t="str">
        <f t="shared" si="51"/>
        <v>Ommen</v>
      </c>
      <c r="M223" s="100">
        <f t="shared" si="52"/>
        <v>20319.031737168552</v>
      </c>
      <c r="N223" s="100">
        <f t="shared" si="53"/>
        <v>21988.681466278314</v>
      </c>
      <c r="O223" s="100">
        <f t="shared" si="54"/>
        <v>23660.383622836271</v>
      </c>
      <c r="P223" s="100">
        <f t="shared" si="55"/>
        <v>25334.138206842428</v>
      </c>
      <c r="Q223" s="100">
        <f t="shared" si="56"/>
        <v>27010.971432020884</v>
      </c>
      <c r="R223" s="100">
        <f t="shared" si="57"/>
        <v>28833.527006021457</v>
      </c>
      <c r="S223" s="101"/>
    </row>
    <row r="224" spans="2:19" s="42" customFormat="1">
      <c r="B224" s="32">
        <v>1586</v>
      </c>
      <c r="C224" s="33" t="s">
        <v>233</v>
      </c>
      <c r="D224" s="163">
        <v>195</v>
      </c>
      <c r="E224" s="99">
        <f t="shared" si="49"/>
        <v>1.4714093838190242E-3</v>
      </c>
      <c r="F224" s="99">
        <f t="shared" si="59"/>
        <v>1.4714093838190242E-3</v>
      </c>
      <c r="G224" s="99">
        <f t="shared" si="59"/>
        <v>1.4714093838190242E-3</v>
      </c>
      <c r="H224" s="99">
        <f t="shared" si="59"/>
        <v>1.4714093838190242E-3</v>
      </c>
      <c r="I224" s="99">
        <f t="shared" si="59"/>
        <v>1.4714093838190242E-3</v>
      </c>
      <c r="J224" s="99">
        <f t="shared" si="59"/>
        <v>1.4714093838190242E-3</v>
      </c>
      <c r="K224" s="93">
        <f t="shared" si="50"/>
        <v>1586</v>
      </c>
      <c r="L224" s="93" t="str">
        <f t="shared" si="51"/>
        <v>Oost Gelre</v>
      </c>
      <c r="M224" s="100">
        <f t="shared" si="52"/>
        <v>29133.905799616681</v>
      </c>
      <c r="N224" s="100">
        <f t="shared" si="53"/>
        <v>31527.888867090231</v>
      </c>
      <c r="O224" s="100">
        <f t="shared" si="54"/>
        <v>33924.814753331426</v>
      </c>
      <c r="P224" s="100">
        <f t="shared" si="55"/>
        <v>36324.683458340252</v>
      </c>
      <c r="Q224" s="100">
        <f t="shared" si="56"/>
        <v>38728.966391500537</v>
      </c>
      <c r="R224" s="100">
        <f t="shared" si="57"/>
        <v>41342.18945716312</v>
      </c>
      <c r="S224" s="101"/>
    </row>
    <row r="225" spans="2:19" s="42" customFormat="1">
      <c r="B225" s="32">
        <v>826</v>
      </c>
      <c r="C225" s="33" t="s">
        <v>234</v>
      </c>
      <c r="D225" s="163">
        <v>356</v>
      </c>
      <c r="E225" s="99">
        <f t="shared" si="49"/>
        <v>2.6862653366131928E-3</v>
      </c>
      <c r="F225" s="99">
        <f t="shared" si="59"/>
        <v>2.6862653366131928E-3</v>
      </c>
      <c r="G225" s="99">
        <f t="shared" si="59"/>
        <v>2.6862653366131928E-3</v>
      </c>
      <c r="H225" s="99">
        <f t="shared" si="59"/>
        <v>2.6862653366131928E-3</v>
      </c>
      <c r="I225" s="99">
        <f t="shared" si="59"/>
        <v>2.6862653366131928E-3</v>
      </c>
      <c r="J225" s="99">
        <f t="shared" si="59"/>
        <v>2.6862653366131928E-3</v>
      </c>
      <c r="K225" s="93">
        <f t="shared" si="50"/>
        <v>826</v>
      </c>
      <c r="L225" s="93" t="str">
        <f t="shared" si="51"/>
        <v>Oosterhout</v>
      </c>
      <c r="M225" s="100">
        <f t="shared" si="52"/>
        <v>53188.053664941217</v>
      </c>
      <c r="N225" s="100">
        <f t="shared" si="53"/>
        <v>57558.607367610879</v>
      </c>
      <c r="O225" s="100">
        <f t="shared" si="54"/>
        <v>61934.533600953771</v>
      </c>
      <c r="P225" s="100">
        <f t="shared" si="55"/>
        <v>66315.832364969887</v>
      </c>
      <c r="Q225" s="100">
        <f t="shared" si="56"/>
        <v>70705.189924995851</v>
      </c>
      <c r="R225" s="100">
        <f t="shared" si="57"/>
        <v>75475.997162820873</v>
      </c>
      <c r="S225" s="101"/>
    </row>
    <row r="226" spans="2:19" s="42" customFormat="1">
      <c r="B226" s="32">
        <v>85</v>
      </c>
      <c r="C226" s="33" t="s">
        <v>235</v>
      </c>
      <c r="D226" s="163">
        <v>244</v>
      </c>
      <c r="E226" s="99">
        <f t="shared" si="49"/>
        <v>1.8411481520607276E-3</v>
      </c>
      <c r="F226" s="99">
        <f t="shared" si="59"/>
        <v>1.8411481520607276E-3</v>
      </c>
      <c r="G226" s="99">
        <f t="shared" si="59"/>
        <v>1.8411481520607276E-3</v>
      </c>
      <c r="H226" s="99">
        <f t="shared" si="59"/>
        <v>1.8411481520607276E-3</v>
      </c>
      <c r="I226" s="99">
        <f t="shared" si="59"/>
        <v>1.8411481520607276E-3</v>
      </c>
      <c r="J226" s="99">
        <f t="shared" si="59"/>
        <v>1.8411481520607276E-3</v>
      </c>
      <c r="K226" s="93">
        <f t="shared" si="50"/>
        <v>85</v>
      </c>
      <c r="L226" s="93" t="str">
        <f t="shared" si="51"/>
        <v>Ooststellingwerf</v>
      </c>
      <c r="M226" s="100">
        <f t="shared" si="52"/>
        <v>36454.733410802408</v>
      </c>
      <c r="N226" s="100">
        <f t="shared" si="53"/>
        <v>39450.281454205215</v>
      </c>
      <c r="O226" s="100">
        <f t="shared" si="54"/>
        <v>42449.511793912134</v>
      </c>
      <c r="P226" s="100">
        <f t="shared" si="55"/>
        <v>45452.424429923187</v>
      </c>
      <c r="Q226" s="100">
        <f t="shared" si="56"/>
        <v>48460.860510390412</v>
      </c>
      <c r="R226" s="100">
        <f t="shared" si="57"/>
        <v>51730.739628450261</v>
      </c>
      <c r="S226" s="101"/>
    </row>
    <row r="227" spans="2:19" s="42" customFormat="1">
      <c r="B227" s="32">
        <v>431</v>
      </c>
      <c r="C227" s="33" t="s">
        <v>236</v>
      </c>
      <c r="D227" s="163">
        <v>37</v>
      </c>
      <c r="E227" s="99">
        <f t="shared" si="49"/>
        <v>2.791904984682251E-4</v>
      </c>
      <c r="F227" s="99">
        <f t="shared" si="59"/>
        <v>2.791904984682251E-4</v>
      </c>
      <c r="G227" s="99">
        <f t="shared" si="59"/>
        <v>2.791904984682251E-4</v>
      </c>
      <c r="H227" s="99">
        <f t="shared" si="59"/>
        <v>2.791904984682251E-4</v>
      </c>
      <c r="I227" s="99">
        <f t="shared" si="59"/>
        <v>2.791904984682251E-4</v>
      </c>
      <c r="J227" s="99">
        <f t="shared" si="59"/>
        <v>2.791904984682251E-4</v>
      </c>
      <c r="K227" s="93">
        <f t="shared" si="50"/>
        <v>431</v>
      </c>
      <c r="L227" s="93" t="str">
        <f t="shared" si="51"/>
        <v>Oostzaan</v>
      </c>
      <c r="M227" s="100">
        <f t="shared" si="52"/>
        <v>5527.9718696708569</v>
      </c>
      <c r="N227" s="100">
        <f t="shared" si="53"/>
        <v>5982.214810678659</v>
      </c>
      <c r="O227" s="100">
        <f t="shared" si="54"/>
        <v>6437.0161326833977</v>
      </c>
      <c r="P227" s="100">
        <f t="shared" si="55"/>
        <v>6892.3758356850731</v>
      </c>
      <c r="Q227" s="100">
        <f t="shared" si="56"/>
        <v>7348.573110182153</v>
      </c>
      <c r="R227" s="100">
        <f t="shared" si="57"/>
        <v>7844.4154354617203</v>
      </c>
      <c r="S227" s="101"/>
    </row>
    <row r="228" spans="2:19" s="42" customFormat="1">
      <c r="B228" s="32">
        <v>432</v>
      </c>
      <c r="C228" s="33" t="s">
        <v>237</v>
      </c>
      <c r="D228" s="163">
        <v>96</v>
      </c>
      <c r="E228" s="99">
        <f t="shared" si="49"/>
        <v>7.2438615818782724E-4</v>
      </c>
      <c r="F228" s="99">
        <f t="shared" si="59"/>
        <v>7.2438615818782724E-4</v>
      </c>
      <c r="G228" s="99">
        <f t="shared" si="59"/>
        <v>7.2438615818782724E-4</v>
      </c>
      <c r="H228" s="99">
        <f t="shared" si="59"/>
        <v>7.2438615818782724E-4</v>
      </c>
      <c r="I228" s="99">
        <f t="shared" si="59"/>
        <v>7.2438615818782724E-4</v>
      </c>
      <c r="J228" s="99">
        <f t="shared" si="59"/>
        <v>7.2438615818782724E-4</v>
      </c>
      <c r="K228" s="93">
        <f t="shared" si="50"/>
        <v>432</v>
      </c>
      <c r="L228" s="93" t="str">
        <f t="shared" si="51"/>
        <v>Opmeer</v>
      </c>
      <c r="M228" s="100">
        <f t="shared" si="52"/>
        <v>14342.84593211898</v>
      </c>
      <c r="N228" s="100">
        <f t="shared" si="53"/>
        <v>15521.422211490575</v>
      </c>
      <c r="O228" s="100">
        <f t="shared" si="54"/>
        <v>16701.447263178547</v>
      </c>
      <c r="P228" s="100">
        <f t="shared" si="55"/>
        <v>17882.921087182891</v>
      </c>
      <c r="Q228" s="100">
        <f t="shared" si="56"/>
        <v>19066.5680696618</v>
      </c>
      <c r="R228" s="100">
        <f t="shared" si="57"/>
        <v>20353.077886603383</v>
      </c>
      <c r="S228" s="101"/>
    </row>
    <row r="229" spans="2:19" s="42" customFormat="1">
      <c r="B229" s="32">
        <v>86</v>
      </c>
      <c r="C229" s="33" t="s">
        <v>238</v>
      </c>
      <c r="D229" s="163">
        <v>207</v>
      </c>
      <c r="E229" s="99">
        <f t="shared" si="49"/>
        <v>1.5619576535925027E-3</v>
      </c>
      <c r="F229" s="99">
        <f t="shared" si="59"/>
        <v>1.5619576535925027E-3</v>
      </c>
      <c r="G229" s="99">
        <f t="shared" si="59"/>
        <v>1.5619576535925027E-3</v>
      </c>
      <c r="H229" s="99">
        <f t="shared" si="59"/>
        <v>1.5619576535925027E-3</v>
      </c>
      <c r="I229" s="99">
        <f t="shared" si="59"/>
        <v>1.5619576535925027E-3</v>
      </c>
      <c r="J229" s="99">
        <f t="shared" si="59"/>
        <v>1.5619576535925027E-3</v>
      </c>
      <c r="K229" s="93">
        <f t="shared" si="50"/>
        <v>86</v>
      </c>
      <c r="L229" s="93" t="str">
        <f t="shared" si="51"/>
        <v>Opsterland</v>
      </c>
      <c r="M229" s="100">
        <f t="shared" si="52"/>
        <v>30926.761541131553</v>
      </c>
      <c r="N229" s="100">
        <f t="shared" si="53"/>
        <v>33468.066643526552</v>
      </c>
      <c r="O229" s="100">
        <f t="shared" si="54"/>
        <v>36012.495661228742</v>
      </c>
      <c r="P229" s="100">
        <f t="shared" si="55"/>
        <v>38560.048594238113</v>
      </c>
      <c r="Q229" s="100">
        <f t="shared" si="56"/>
        <v>41112.287400208261</v>
      </c>
      <c r="R229" s="100">
        <f t="shared" si="57"/>
        <v>43886.324192988548</v>
      </c>
      <c r="S229" s="101"/>
    </row>
    <row r="230" spans="2:19" s="42" customFormat="1">
      <c r="B230" s="32">
        <v>828</v>
      </c>
      <c r="C230" s="33" t="s">
        <v>239</v>
      </c>
      <c r="D230" s="163">
        <v>1413</v>
      </c>
      <c r="E230" s="99">
        <f t="shared" si="49"/>
        <v>1.0662058765827083E-2</v>
      </c>
      <c r="F230" s="99">
        <f t="shared" si="59"/>
        <v>1.0662058765827083E-2</v>
      </c>
      <c r="G230" s="99">
        <f t="shared" si="59"/>
        <v>1.0662058765827083E-2</v>
      </c>
      <c r="H230" s="99">
        <f t="shared" si="59"/>
        <v>1.0662058765827083E-2</v>
      </c>
      <c r="I230" s="99">
        <f t="shared" si="59"/>
        <v>1.0662058765827083E-2</v>
      </c>
      <c r="J230" s="99">
        <f t="shared" si="59"/>
        <v>1.0662058765827083E-2</v>
      </c>
      <c r="K230" s="93">
        <f t="shared" si="50"/>
        <v>828</v>
      </c>
      <c r="L230" s="93" t="str">
        <f t="shared" si="51"/>
        <v>Oss</v>
      </c>
      <c r="M230" s="100">
        <f t="shared" si="52"/>
        <v>211108.76356337624</v>
      </c>
      <c r="N230" s="100">
        <f t="shared" si="53"/>
        <v>228455.93317537691</v>
      </c>
      <c r="O230" s="100">
        <f t="shared" si="54"/>
        <v>245824.42690490923</v>
      </c>
      <c r="P230" s="100">
        <f t="shared" si="55"/>
        <v>263214.24475197319</v>
      </c>
      <c r="Q230" s="100">
        <f t="shared" si="56"/>
        <v>280636.04877533467</v>
      </c>
      <c r="R230" s="100">
        <f t="shared" si="57"/>
        <v>299571.86514344352</v>
      </c>
      <c r="S230" s="101"/>
    </row>
    <row r="231" spans="2:19" s="42" customFormat="1">
      <c r="B231" s="32">
        <v>1509</v>
      </c>
      <c r="C231" s="33" t="s">
        <v>240</v>
      </c>
      <c r="D231" s="163">
        <v>332</v>
      </c>
      <c r="E231" s="99">
        <f t="shared" si="49"/>
        <v>2.5051687970662363E-3</v>
      </c>
      <c r="F231" s="99">
        <f t="shared" si="59"/>
        <v>2.5051687970662363E-3</v>
      </c>
      <c r="G231" s="99">
        <f t="shared" si="59"/>
        <v>2.5051687970662363E-3</v>
      </c>
      <c r="H231" s="99">
        <f t="shared" si="59"/>
        <v>2.5051687970662363E-3</v>
      </c>
      <c r="I231" s="99">
        <f t="shared" si="59"/>
        <v>2.5051687970662363E-3</v>
      </c>
      <c r="J231" s="99">
        <f t="shared" si="59"/>
        <v>2.5051687970662363E-3</v>
      </c>
      <c r="K231" s="93">
        <f t="shared" si="50"/>
        <v>1509</v>
      </c>
      <c r="L231" s="93" t="str">
        <f t="shared" si="51"/>
        <v>Oude IJsselstreek</v>
      </c>
      <c r="M231" s="100">
        <f t="shared" si="52"/>
        <v>49602.342181911481</v>
      </c>
      <c r="N231" s="100">
        <f t="shared" si="53"/>
        <v>53678.251814738243</v>
      </c>
      <c r="O231" s="100">
        <f t="shared" si="54"/>
        <v>57759.171785159146</v>
      </c>
      <c r="P231" s="100">
        <f t="shared" si="55"/>
        <v>61845.102093174173</v>
      </c>
      <c r="Q231" s="100">
        <f t="shared" si="56"/>
        <v>65938.547907580403</v>
      </c>
      <c r="R231" s="100">
        <f t="shared" si="57"/>
        <v>70387.727691170046</v>
      </c>
      <c r="S231" s="101"/>
    </row>
    <row r="232" spans="2:19" s="42" customFormat="1">
      <c r="B232" s="32">
        <v>437</v>
      </c>
      <c r="C232" s="33" t="s">
        <v>241</v>
      </c>
      <c r="D232" s="163">
        <v>58</v>
      </c>
      <c r="E232" s="99">
        <f t="shared" si="49"/>
        <v>4.3764997057181234E-4</v>
      </c>
      <c r="F232" s="99">
        <f t="shared" si="59"/>
        <v>4.3764997057181234E-4</v>
      </c>
      <c r="G232" s="99">
        <f t="shared" si="59"/>
        <v>4.3764997057181234E-4</v>
      </c>
      <c r="H232" s="99">
        <f t="shared" si="59"/>
        <v>4.3764997057181234E-4</v>
      </c>
      <c r="I232" s="99">
        <f t="shared" si="59"/>
        <v>4.3764997057181234E-4</v>
      </c>
      <c r="J232" s="99">
        <f t="shared" si="59"/>
        <v>4.3764997057181234E-4</v>
      </c>
      <c r="K232" s="93">
        <f t="shared" si="50"/>
        <v>437</v>
      </c>
      <c r="L232" s="93" t="str">
        <f t="shared" si="51"/>
        <v>Ouder-Amstel</v>
      </c>
      <c r="M232" s="100">
        <f t="shared" si="52"/>
        <v>8665.469417321885</v>
      </c>
      <c r="N232" s="100">
        <f t="shared" si="53"/>
        <v>9377.5259194422233</v>
      </c>
      <c r="O232" s="100">
        <f t="shared" si="54"/>
        <v>10090.457721503706</v>
      </c>
      <c r="P232" s="100">
        <f t="shared" si="55"/>
        <v>10804.264823506332</v>
      </c>
      <c r="Q232" s="100">
        <f t="shared" si="56"/>
        <v>11519.384875420672</v>
      </c>
      <c r="R232" s="100">
        <f t="shared" si="57"/>
        <v>12296.651223156212</v>
      </c>
      <c r="S232" s="101"/>
    </row>
    <row r="233" spans="2:19" s="42" customFormat="1">
      <c r="B233" s="32">
        <v>589</v>
      </c>
      <c r="C233" s="33" t="s">
        <v>242</v>
      </c>
      <c r="D233" s="163">
        <v>32</v>
      </c>
      <c r="E233" s="99">
        <f t="shared" si="49"/>
        <v>2.4146205272927577E-4</v>
      </c>
      <c r="F233" s="99">
        <f t="shared" ref="F233:J242" si="60">E233</f>
        <v>2.4146205272927577E-4</v>
      </c>
      <c r="G233" s="99">
        <f t="shared" si="60"/>
        <v>2.4146205272927577E-4</v>
      </c>
      <c r="H233" s="99">
        <f t="shared" si="60"/>
        <v>2.4146205272927577E-4</v>
      </c>
      <c r="I233" s="99">
        <f t="shared" si="60"/>
        <v>2.4146205272927577E-4</v>
      </c>
      <c r="J233" s="99">
        <f t="shared" si="60"/>
        <v>2.4146205272927577E-4</v>
      </c>
      <c r="K233" s="93">
        <f t="shared" si="50"/>
        <v>589</v>
      </c>
      <c r="L233" s="93" t="str">
        <f t="shared" si="51"/>
        <v>Oudewater</v>
      </c>
      <c r="M233" s="100">
        <f t="shared" si="52"/>
        <v>4780.9486440396604</v>
      </c>
      <c r="N233" s="100">
        <f t="shared" si="53"/>
        <v>5173.807403830192</v>
      </c>
      <c r="O233" s="100">
        <f t="shared" si="54"/>
        <v>5567.1490877261822</v>
      </c>
      <c r="P233" s="100">
        <f t="shared" si="55"/>
        <v>5960.9736957276309</v>
      </c>
      <c r="Q233" s="100">
        <f t="shared" si="56"/>
        <v>6355.522689887267</v>
      </c>
      <c r="R233" s="100">
        <f t="shared" si="57"/>
        <v>6784.3592955344611</v>
      </c>
      <c r="S233" s="101"/>
    </row>
    <row r="234" spans="2:19" s="42" customFormat="1">
      <c r="B234" s="32">
        <v>1734</v>
      </c>
      <c r="C234" s="33" t="s">
        <v>243</v>
      </c>
      <c r="D234" s="163">
        <v>304</v>
      </c>
      <c r="E234" s="99">
        <f t="shared" si="49"/>
        <v>2.2938895009281196E-3</v>
      </c>
      <c r="F234" s="99">
        <f t="shared" si="60"/>
        <v>2.2938895009281196E-3</v>
      </c>
      <c r="G234" s="99">
        <f t="shared" si="60"/>
        <v>2.2938895009281196E-3</v>
      </c>
      <c r="H234" s="99">
        <f t="shared" si="60"/>
        <v>2.2938895009281196E-3</v>
      </c>
      <c r="I234" s="99">
        <f t="shared" si="60"/>
        <v>2.2938895009281196E-3</v>
      </c>
      <c r="J234" s="99">
        <f t="shared" si="60"/>
        <v>2.2938895009281196E-3</v>
      </c>
      <c r="K234" s="93">
        <f t="shared" si="50"/>
        <v>1734</v>
      </c>
      <c r="L234" s="93" t="str">
        <f t="shared" si="51"/>
        <v>Overbetuwe</v>
      </c>
      <c r="M234" s="100">
        <f t="shared" si="52"/>
        <v>45419.01211837677</v>
      </c>
      <c r="N234" s="100">
        <f t="shared" si="53"/>
        <v>49151.170336386822</v>
      </c>
      <c r="O234" s="100">
        <f t="shared" si="54"/>
        <v>52887.916333398724</v>
      </c>
      <c r="P234" s="100">
        <f t="shared" si="55"/>
        <v>56629.250109412489</v>
      </c>
      <c r="Q234" s="100">
        <f t="shared" si="56"/>
        <v>60377.46555392904</v>
      </c>
      <c r="R234" s="100">
        <f t="shared" si="57"/>
        <v>64451.413307577379</v>
      </c>
      <c r="S234" s="101"/>
    </row>
    <row r="235" spans="2:19" s="42" customFormat="1">
      <c r="B235" s="32">
        <v>590</v>
      </c>
      <c r="C235" s="33" t="s">
        <v>244</v>
      </c>
      <c r="D235" s="163">
        <v>278</v>
      </c>
      <c r="E235" s="99">
        <f t="shared" si="49"/>
        <v>2.0977015830855833E-3</v>
      </c>
      <c r="F235" s="99">
        <f t="shared" si="60"/>
        <v>2.0977015830855833E-3</v>
      </c>
      <c r="G235" s="99">
        <f t="shared" si="60"/>
        <v>2.0977015830855833E-3</v>
      </c>
      <c r="H235" s="99">
        <f t="shared" si="60"/>
        <v>2.0977015830855833E-3</v>
      </c>
      <c r="I235" s="99">
        <f t="shared" si="60"/>
        <v>2.0977015830855833E-3</v>
      </c>
      <c r="J235" s="99">
        <f t="shared" si="60"/>
        <v>2.0977015830855833E-3</v>
      </c>
      <c r="K235" s="93">
        <f t="shared" si="50"/>
        <v>590</v>
      </c>
      <c r="L235" s="93" t="str">
        <f t="shared" si="51"/>
        <v>Papendrecht</v>
      </c>
      <c r="M235" s="100">
        <f t="shared" si="52"/>
        <v>41534.491345094546</v>
      </c>
      <c r="N235" s="100">
        <f t="shared" si="53"/>
        <v>44947.45182077479</v>
      </c>
      <c r="O235" s="100">
        <f t="shared" si="54"/>
        <v>48364.607699621207</v>
      </c>
      <c r="P235" s="100">
        <f t="shared" si="55"/>
        <v>51785.958981633798</v>
      </c>
      <c r="Q235" s="100">
        <f t="shared" si="56"/>
        <v>55213.603368395641</v>
      </c>
      <c r="R235" s="100">
        <f t="shared" si="57"/>
        <v>58939.121379955635</v>
      </c>
      <c r="S235" s="101"/>
    </row>
    <row r="236" spans="2:19" s="42" customFormat="1">
      <c r="B236" s="32">
        <v>1894</v>
      </c>
      <c r="C236" s="33" t="s">
        <v>245</v>
      </c>
      <c r="D236" s="163">
        <v>316</v>
      </c>
      <c r="E236" s="99">
        <f t="shared" si="49"/>
        <v>2.3844377707015981E-3</v>
      </c>
      <c r="F236" s="99">
        <f t="shared" si="60"/>
        <v>2.3844377707015981E-3</v>
      </c>
      <c r="G236" s="99">
        <f t="shared" si="60"/>
        <v>2.3844377707015981E-3</v>
      </c>
      <c r="H236" s="99">
        <f t="shared" si="60"/>
        <v>2.3844377707015981E-3</v>
      </c>
      <c r="I236" s="99">
        <f t="shared" si="60"/>
        <v>2.3844377707015981E-3</v>
      </c>
      <c r="J236" s="99">
        <f t="shared" si="60"/>
        <v>2.3844377707015981E-3</v>
      </c>
      <c r="K236" s="93">
        <f t="shared" si="50"/>
        <v>1894</v>
      </c>
      <c r="L236" s="93" t="str">
        <f t="shared" si="51"/>
        <v>Peel en Maas</v>
      </c>
      <c r="M236" s="100">
        <f t="shared" si="52"/>
        <v>47211.867859891645</v>
      </c>
      <c r="N236" s="100">
        <f t="shared" si="53"/>
        <v>51091.348112823143</v>
      </c>
      <c r="O236" s="100">
        <f t="shared" si="54"/>
        <v>54975.597241296047</v>
      </c>
      <c r="P236" s="100">
        <f t="shared" si="55"/>
        <v>58864.61524531035</v>
      </c>
      <c r="Q236" s="100">
        <f t="shared" si="56"/>
        <v>62760.786562636764</v>
      </c>
      <c r="R236" s="100">
        <f t="shared" si="57"/>
        <v>66995.5480434028</v>
      </c>
      <c r="S236" s="101"/>
    </row>
    <row r="237" spans="2:19" s="42" customFormat="1">
      <c r="B237" s="32">
        <v>765</v>
      </c>
      <c r="C237" s="33" t="s">
        <v>246</v>
      </c>
      <c r="D237" s="163">
        <v>172</v>
      </c>
      <c r="E237" s="99">
        <f t="shared" si="49"/>
        <v>1.2978585334198572E-3</v>
      </c>
      <c r="F237" s="99">
        <f t="shared" si="60"/>
        <v>1.2978585334198572E-3</v>
      </c>
      <c r="G237" s="99">
        <f t="shared" si="60"/>
        <v>1.2978585334198572E-3</v>
      </c>
      <c r="H237" s="99">
        <f t="shared" si="60"/>
        <v>1.2978585334198572E-3</v>
      </c>
      <c r="I237" s="99">
        <f t="shared" si="60"/>
        <v>1.2978585334198572E-3</v>
      </c>
      <c r="J237" s="99">
        <f t="shared" si="60"/>
        <v>1.2978585334198572E-3</v>
      </c>
      <c r="K237" s="93">
        <f t="shared" si="50"/>
        <v>765</v>
      </c>
      <c r="L237" s="93" t="str">
        <f t="shared" si="51"/>
        <v>Pekela</v>
      </c>
      <c r="M237" s="100">
        <f t="shared" si="52"/>
        <v>25697.598961713171</v>
      </c>
      <c r="N237" s="100">
        <f t="shared" si="53"/>
        <v>27809.214795587279</v>
      </c>
      <c r="O237" s="100">
        <f t="shared" si="54"/>
        <v>29923.426346528227</v>
      </c>
      <c r="P237" s="100">
        <f t="shared" si="55"/>
        <v>32040.233614536013</v>
      </c>
      <c r="Q237" s="100">
        <f t="shared" si="56"/>
        <v>34160.93445814406</v>
      </c>
      <c r="R237" s="100">
        <f t="shared" si="57"/>
        <v>36465.93121349773</v>
      </c>
      <c r="S237" s="101"/>
    </row>
    <row r="238" spans="2:19" s="42" customFormat="1">
      <c r="B238" s="32">
        <v>1926</v>
      </c>
      <c r="C238" s="33" t="s">
        <v>247</v>
      </c>
      <c r="D238" s="163">
        <v>209</v>
      </c>
      <c r="E238" s="99">
        <f t="shared" si="49"/>
        <v>1.5770490318880823E-3</v>
      </c>
      <c r="F238" s="99">
        <f t="shared" si="60"/>
        <v>1.5770490318880823E-3</v>
      </c>
      <c r="G238" s="99">
        <f t="shared" si="60"/>
        <v>1.5770490318880823E-3</v>
      </c>
      <c r="H238" s="99">
        <f t="shared" si="60"/>
        <v>1.5770490318880823E-3</v>
      </c>
      <c r="I238" s="99">
        <f t="shared" si="60"/>
        <v>1.5770490318880823E-3</v>
      </c>
      <c r="J238" s="99">
        <f t="shared" si="60"/>
        <v>1.5770490318880823E-3</v>
      </c>
      <c r="K238" s="93">
        <f t="shared" si="50"/>
        <v>1926</v>
      </c>
      <c r="L238" s="93" t="str">
        <f t="shared" si="51"/>
        <v>Pijnacker-Nootdorp</v>
      </c>
      <c r="M238" s="100">
        <f t="shared" si="52"/>
        <v>31225.57083138403</v>
      </c>
      <c r="N238" s="100">
        <f t="shared" si="53"/>
        <v>33791.429606265941</v>
      </c>
      <c r="O238" s="100">
        <f t="shared" si="54"/>
        <v>36360.442479211626</v>
      </c>
      <c r="P238" s="100">
        <f t="shared" si="55"/>
        <v>38932.609450221091</v>
      </c>
      <c r="Q238" s="100">
        <f t="shared" si="56"/>
        <v>41509.507568326211</v>
      </c>
      <c r="R238" s="100">
        <f t="shared" si="57"/>
        <v>44310.34664895945</v>
      </c>
      <c r="S238" s="101"/>
    </row>
    <row r="239" spans="2:19" s="42" customFormat="1">
      <c r="B239" s="32">
        <v>439</v>
      </c>
      <c r="C239" s="33" t="s">
        <v>248</v>
      </c>
      <c r="D239" s="163">
        <v>646</v>
      </c>
      <c r="E239" s="99">
        <f t="shared" si="49"/>
        <v>4.8745151894722541E-3</v>
      </c>
      <c r="F239" s="99">
        <f t="shared" si="60"/>
        <v>4.8745151894722541E-3</v>
      </c>
      <c r="G239" s="99">
        <f t="shared" si="60"/>
        <v>4.8745151894722541E-3</v>
      </c>
      <c r="H239" s="99">
        <f t="shared" si="60"/>
        <v>4.8745151894722541E-3</v>
      </c>
      <c r="I239" s="99">
        <f t="shared" si="60"/>
        <v>4.8745151894722541E-3</v>
      </c>
      <c r="J239" s="99">
        <f t="shared" si="60"/>
        <v>4.8745151894722541E-3</v>
      </c>
      <c r="K239" s="93">
        <f t="shared" si="50"/>
        <v>439</v>
      </c>
      <c r="L239" s="93" t="str">
        <f t="shared" si="51"/>
        <v>Purmerend</v>
      </c>
      <c r="M239" s="100">
        <f t="shared" si="52"/>
        <v>96515.400751550638</v>
      </c>
      <c r="N239" s="100">
        <f t="shared" si="53"/>
        <v>104446.23696482199</v>
      </c>
      <c r="O239" s="100">
        <f t="shared" si="54"/>
        <v>112386.82220847229</v>
      </c>
      <c r="P239" s="100">
        <f t="shared" si="55"/>
        <v>120337.15648250154</v>
      </c>
      <c r="Q239" s="100">
        <f t="shared" si="56"/>
        <v>128302.1143020992</v>
      </c>
      <c r="R239" s="100">
        <f t="shared" si="57"/>
        <v>136959.25327860191</v>
      </c>
      <c r="S239" s="101"/>
    </row>
    <row r="240" spans="2:19" s="42" customFormat="1">
      <c r="B240" s="32">
        <v>273</v>
      </c>
      <c r="C240" s="33" t="s">
        <v>249</v>
      </c>
      <c r="D240" s="163">
        <v>172</v>
      </c>
      <c r="E240" s="99">
        <f t="shared" si="49"/>
        <v>1.2978585334198572E-3</v>
      </c>
      <c r="F240" s="99">
        <f t="shared" si="60"/>
        <v>1.2978585334198572E-3</v>
      </c>
      <c r="G240" s="99">
        <f t="shared" si="60"/>
        <v>1.2978585334198572E-3</v>
      </c>
      <c r="H240" s="99">
        <f t="shared" si="60"/>
        <v>1.2978585334198572E-3</v>
      </c>
      <c r="I240" s="99">
        <f t="shared" si="60"/>
        <v>1.2978585334198572E-3</v>
      </c>
      <c r="J240" s="99">
        <f t="shared" si="60"/>
        <v>1.2978585334198572E-3</v>
      </c>
      <c r="K240" s="93">
        <f t="shared" si="50"/>
        <v>273</v>
      </c>
      <c r="L240" s="93" t="str">
        <f t="shared" si="51"/>
        <v>Putten</v>
      </c>
      <c r="M240" s="100">
        <f t="shared" si="52"/>
        <v>25697.598961713171</v>
      </c>
      <c r="N240" s="100">
        <f t="shared" si="53"/>
        <v>27809.214795587279</v>
      </c>
      <c r="O240" s="100">
        <f t="shared" si="54"/>
        <v>29923.426346528227</v>
      </c>
      <c r="P240" s="100">
        <f t="shared" si="55"/>
        <v>32040.233614536013</v>
      </c>
      <c r="Q240" s="100">
        <f t="shared" si="56"/>
        <v>34160.93445814406</v>
      </c>
      <c r="R240" s="100">
        <f t="shared" si="57"/>
        <v>36465.93121349773</v>
      </c>
      <c r="S240" s="101"/>
    </row>
    <row r="241" spans="2:19" s="42" customFormat="1">
      <c r="B241" s="32">
        <v>177</v>
      </c>
      <c r="C241" s="33" t="s">
        <v>250</v>
      </c>
      <c r="D241" s="163">
        <v>200</v>
      </c>
      <c r="E241" s="99">
        <f t="shared" si="49"/>
        <v>1.5091378295579736E-3</v>
      </c>
      <c r="F241" s="99">
        <f t="shared" si="60"/>
        <v>1.5091378295579736E-3</v>
      </c>
      <c r="G241" s="99">
        <f t="shared" si="60"/>
        <v>1.5091378295579736E-3</v>
      </c>
      <c r="H241" s="99">
        <f t="shared" si="60"/>
        <v>1.5091378295579736E-3</v>
      </c>
      <c r="I241" s="99">
        <f t="shared" si="60"/>
        <v>1.5091378295579736E-3</v>
      </c>
      <c r="J241" s="99">
        <f t="shared" si="60"/>
        <v>1.5091378295579736E-3</v>
      </c>
      <c r="K241" s="93">
        <f t="shared" si="50"/>
        <v>177</v>
      </c>
      <c r="L241" s="93" t="str">
        <f t="shared" si="51"/>
        <v>Raalte</v>
      </c>
      <c r="M241" s="100">
        <f t="shared" si="52"/>
        <v>29880.929025247875</v>
      </c>
      <c r="N241" s="100">
        <f t="shared" si="53"/>
        <v>32336.2962739387</v>
      </c>
      <c r="O241" s="100">
        <f t="shared" si="54"/>
        <v>34794.681798288635</v>
      </c>
      <c r="P241" s="100">
        <f t="shared" si="55"/>
        <v>37256.085598297694</v>
      </c>
      <c r="Q241" s="100">
        <f t="shared" si="56"/>
        <v>39722.016811795424</v>
      </c>
      <c r="R241" s="100">
        <f t="shared" si="57"/>
        <v>42402.245597090383</v>
      </c>
      <c r="S241" s="101"/>
    </row>
    <row r="242" spans="2:19" s="42" customFormat="1">
      <c r="B242" s="32">
        <v>703</v>
      </c>
      <c r="C242" s="33" t="s">
        <v>251</v>
      </c>
      <c r="D242" s="163">
        <v>138</v>
      </c>
      <c r="E242" s="99">
        <f t="shared" si="49"/>
        <v>1.0413051023950017E-3</v>
      </c>
      <c r="F242" s="99">
        <f t="shared" si="60"/>
        <v>1.0413051023950017E-3</v>
      </c>
      <c r="G242" s="99">
        <f t="shared" si="60"/>
        <v>1.0413051023950017E-3</v>
      </c>
      <c r="H242" s="99">
        <f t="shared" si="60"/>
        <v>1.0413051023950017E-3</v>
      </c>
      <c r="I242" s="99">
        <f t="shared" si="60"/>
        <v>1.0413051023950017E-3</v>
      </c>
      <c r="J242" s="99">
        <f t="shared" si="60"/>
        <v>1.0413051023950017E-3</v>
      </c>
      <c r="K242" s="93">
        <f t="shared" si="50"/>
        <v>703</v>
      </c>
      <c r="L242" s="93" t="str">
        <f t="shared" si="51"/>
        <v>Reimerswaal</v>
      </c>
      <c r="M242" s="100">
        <f t="shared" si="52"/>
        <v>20617.841027421033</v>
      </c>
      <c r="N242" s="100">
        <f t="shared" si="53"/>
        <v>22312.044429017704</v>
      </c>
      <c r="O242" s="100">
        <f t="shared" si="54"/>
        <v>24008.330440819162</v>
      </c>
      <c r="P242" s="100">
        <f t="shared" si="55"/>
        <v>25706.699062825406</v>
      </c>
      <c r="Q242" s="100">
        <f t="shared" si="56"/>
        <v>27408.191600138842</v>
      </c>
      <c r="R242" s="100">
        <f t="shared" si="57"/>
        <v>29257.549461992363</v>
      </c>
      <c r="S242" s="101"/>
    </row>
    <row r="243" spans="2:19" s="42" customFormat="1">
      <c r="B243" s="32">
        <v>274</v>
      </c>
      <c r="C243" s="33" t="s">
        <v>252</v>
      </c>
      <c r="D243" s="163">
        <v>228</v>
      </c>
      <c r="E243" s="99">
        <f t="shared" si="49"/>
        <v>1.7204171256960897E-3</v>
      </c>
      <c r="F243" s="99">
        <f t="shared" ref="F243:J252" si="61">E243</f>
        <v>1.7204171256960897E-3</v>
      </c>
      <c r="G243" s="99">
        <f t="shared" si="61"/>
        <v>1.7204171256960897E-3</v>
      </c>
      <c r="H243" s="99">
        <f t="shared" si="61"/>
        <v>1.7204171256960897E-3</v>
      </c>
      <c r="I243" s="99">
        <f t="shared" si="61"/>
        <v>1.7204171256960897E-3</v>
      </c>
      <c r="J243" s="99">
        <f t="shared" si="61"/>
        <v>1.7204171256960897E-3</v>
      </c>
      <c r="K243" s="93">
        <f t="shared" si="50"/>
        <v>274</v>
      </c>
      <c r="L243" s="93" t="str">
        <f t="shared" si="51"/>
        <v>Renkum</v>
      </c>
      <c r="M243" s="100">
        <f t="shared" si="52"/>
        <v>34064.259088782579</v>
      </c>
      <c r="N243" s="100">
        <f t="shared" si="53"/>
        <v>36863.377752290115</v>
      </c>
      <c r="O243" s="100">
        <f t="shared" si="54"/>
        <v>39665.937250049043</v>
      </c>
      <c r="P243" s="100">
        <f t="shared" si="55"/>
        <v>42471.93758205937</v>
      </c>
      <c r="Q243" s="100">
        <f t="shared" si="56"/>
        <v>45283.09916544678</v>
      </c>
      <c r="R243" s="100">
        <f t="shared" si="57"/>
        <v>48338.559980683036</v>
      </c>
      <c r="S243" s="101"/>
    </row>
    <row r="244" spans="2:19" s="42" customFormat="1">
      <c r="B244" s="32">
        <v>339</v>
      </c>
      <c r="C244" s="33" t="s">
        <v>253</v>
      </c>
      <c r="D244" s="163">
        <v>17</v>
      </c>
      <c r="E244" s="99">
        <f t="shared" si="49"/>
        <v>1.2827671551242774E-4</v>
      </c>
      <c r="F244" s="99">
        <f t="shared" si="61"/>
        <v>1.2827671551242774E-4</v>
      </c>
      <c r="G244" s="99">
        <f t="shared" si="61"/>
        <v>1.2827671551242774E-4</v>
      </c>
      <c r="H244" s="99">
        <f t="shared" si="61"/>
        <v>1.2827671551242774E-4</v>
      </c>
      <c r="I244" s="99">
        <f t="shared" si="61"/>
        <v>1.2827671551242774E-4</v>
      </c>
      <c r="J244" s="99">
        <f t="shared" si="61"/>
        <v>1.2827671551242774E-4</v>
      </c>
      <c r="K244" s="93">
        <f t="shared" si="50"/>
        <v>339</v>
      </c>
      <c r="L244" s="93" t="str">
        <f t="shared" si="51"/>
        <v>Renswoude</v>
      </c>
      <c r="M244" s="100">
        <f t="shared" si="52"/>
        <v>2539.878967146069</v>
      </c>
      <c r="N244" s="100">
        <f t="shared" si="53"/>
        <v>2748.5851832847893</v>
      </c>
      <c r="O244" s="100">
        <f t="shared" si="54"/>
        <v>2957.5479528545338</v>
      </c>
      <c r="P244" s="100">
        <f t="shared" si="55"/>
        <v>3166.7672758553035</v>
      </c>
      <c r="Q244" s="100">
        <f t="shared" si="56"/>
        <v>3376.3714290026105</v>
      </c>
      <c r="R244" s="100">
        <f t="shared" si="57"/>
        <v>3604.1908757526821</v>
      </c>
      <c r="S244" s="101"/>
    </row>
    <row r="245" spans="2:19" s="42" customFormat="1">
      <c r="B245" s="32">
        <v>1667</v>
      </c>
      <c r="C245" s="33" t="s">
        <v>254</v>
      </c>
      <c r="D245" s="163">
        <v>89</v>
      </c>
      <c r="E245" s="99">
        <f t="shared" si="49"/>
        <v>6.715663341532982E-4</v>
      </c>
      <c r="F245" s="99">
        <f t="shared" si="61"/>
        <v>6.715663341532982E-4</v>
      </c>
      <c r="G245" s="99">
        <f t="shared" si="61"/>
        <v>6.715663341532982E-4</v>
      </c>
      <c r="H245" s="99">
        <f t="shared" si="61"/>
        <v>6.715663341532982E-4</v>
      </c>
      <c r="I245" s="99">
        <f t="shared" si="61"/>
        <v>6.715663341532982E-4</v>
      </c>
      <c r="J245" s="99">
        <f t="shared" si="61"/>
        <v>6.715663341532982E-4</v>
      </c>
      <c r="K245" s="93">
        <f t="shared" si="50"/>
        <v>1667</v>
      </c>
      <c r="L245" s="93" t="str">
        <f t="shared" si="51"/>
        <v>Reusel-De Mierden</v>
      </c>
      <c r="M245" s="100">
        <f t="shared" si="52"/>
        <v>13297.013416235304</v>
      </c>
      <c r="N245" s="100">
        <f t="shared" si="53"/>
        <v>14389.65184190272</v>
      </c>
      <c r="O245" s="100">
        <f t="shared" si="54"/>
        <v>15483.633400238443</v>
      </c>
      <c r="P245" s="100">
        <f t="shared" si="55"/>
        <v>16578.958091242472</v>
      </c>
      <c r="Q245" s="100">
        <f t="shared" si="56"/>
        <v>17676.297481248963</v>
      </c>
      <c r="R245" s="100">
        <f t="shared" si="57"/>
        <v>18868.999290705218</v>
      </c>
      <c r="S245" s="101"/>
    </row>
    <row r="246" spans="2:19" s="42" customFormat="1">
      <c r="B246" s="32">
        <v>275</v>
      </c>
      <c r="C246" s="33" t="s">
        <v>255</v>
      </c>
      <c r="D246" s="163">
        <v>463</v>
      </c>
      <c r="E246" s="99">
        <f t="shared" si="49"/>
        <v>3.4936540754267088E-3</v>
      </c>
      <c r="F246" s="99">
        <f t="shared" si="61"/>
        <v>3.4936540754267088E-3</v>
      </c>
      <c r="G246" s="99">
        <f t="shared" si="61"/>
        <v>3.4936540754267088E-3</v>
      </c>
      <c r="H246" s="99">
        <f t="shared" si="61"/>
        <v>3.4936540754267088E-3</v>
      </c>
      <c r="I246" s="99">
        <f t="shared" si="61"/>
        <v>3.4936540754267088E-3</v>
      </c>
      <c r="J246" s="99">
        <f t="shared" si="61"/>
        <v>3.4936540754267088E-3</v>
      </c>
      <c r="K246" s="93">
        <f t="shared" si="50"/>
        <v>275</v>
      </c>
      <c r="L246" s="93" t="str">
        <f t="shared" si="51"/>
        <v>Rheden</v>
      </c>
      <c r="M246" s="100">
        <f t="shared" si="52"/>
        <v>69174.35069344884</v>
      </c>
      <c r="N246" s="100">
        <f t="shared" si="53"/>
        <v>74858.525874168088</v>
      </c>
      <c r="O246" s="100">
        <f t="shared" si="54"/>
        <v>80549.688363038193</v>
      </c>
      <c r="P246" s="100">
        <f t="shared" si="55"/>
        <v>86247.838160059167</v>
      </c>
      <c r="Q246" s="100">
        <f t="shared" si="56"/>
        <v>91956.468919306397</v>
      </c>
      <c r="R246" s="100">
        <f t="shared" si="57"/>
        <v>98161.198557264244</v>
      </c>
      <c r="S246" s="101"/>
    </row>
    <row r="247" spans="2:19" s="42" customFormat="1">
      <c r="B247" s="32">
        <v>340</v>
      </c>
      <c r="C247" s="33" t="s">
        <v>256</v>
      </c>
      <c r="D247" s="163">
        <v>129</v>
      </c>
      <c r="E247" s="99">
        <f t="shared" si="49"/>
        <v>9.7339390006489297E-4</v>
      </c>
      <c r="F247" s="99">
        <f t="shared" si="61"/>
        <v>9.7339390006489297E-4</v>
      </c>
      <c r="G247" s="99">
        <f t="shared" si="61"/>
        <v>9.7339390006489297E-4</v>
      </c>
      <c r="H247" s="99">
        <f t="shared" si="61"/>
        <v>9.7339390006489297E-4</v>
      </c>
      <c r="I247" s="99">
        <f t="shared" si="61"/>
        <v>9.7339390006489297E-4</v>
      </c>
      <c r="J247" s="99">
        <f t="shared" si="61"/>
        <v>9.7339390006489297E-4</v>
      </c>
      <c r="K247" s="93">
        <f t="shared" si="50"/>
        <v>340</v>
      </c>
      <c r="L247" s="93" t="str">
        <f t="shared" si="51"/>
        <v>Rhenen</v>
      </c>
      <c r="M247" s="100">
        <f t="shared" si="52"/>
        <v>19273.199221284882</v>
      </c>
      <c r="N247" s="100">
        <f t="shared" si="53"/>
        <v>20856.911096690463</v>
      </c>
      <c r="O247" s="100">
        <f t="shared" si="54"/>
        <v>22442.569759896174</v>
      </c>
      <c r="P247" s="100">
        <f t="shared" si="55"/>
        <v>24030.175210902013</v>
      </c>
      <c r="Q247" s="100">
        <f t="shared" si="56"/>
        <v>25620.700843608047</v>
      </c>
      <c r="R247" s="100">
        <f t="shared" si="57"/>
        <v>27349.448410123299</v>
      </c>
      <c r="S247" s="101"/>
    </row>
    <row r="248" spans="2:19" s="42" customFormat="1">
      <c r="B248" s="32">
        <v>597</v>
      </c>
      <c r="C248" s="33" t="s">
        <v>257</v>
      </c>
      <c r="D248" s="163">
        <v>323</v>
      </c>
      <c r="E248" s="99">
        <f t="shared" si="49"/>
        <v>2.4372575947361271E-3</v>
      </c>
      <c r="F248" s="99">
        <f t="shared" si="61"/>
        <v>2.4372575947361271E-3</v>
      </c>
      <c r="G248" s="99">
        <f t="shared" si="61"/>
        <v>2.4372575947361271E-3</v>
      </c>
      <c r="H248" s="99">
        <f t="shared" si="61"/>
        <v>2.4372575947361271E-3</v>
      </c>
      <c r="I248" s="99">
        <f t="shared" si="61"/>
        <v>2.4372575947361271E-3</v>
      </c>
      <c r="J248" s="99">
        <f t="shared" si="61"/>
        <v>2.4372575947361271E-3</v>
      </c>
      <c r="K248" s="93">
        <f t="shared" si="50"/>
        <v>597</v>
      </c>
      <c r="L248" s="93" t="str">
        <f t="shared" si="51"/>
        <v>Ridderkerk</v>
      </c>
      <c r="M248" s="100">
        <f t="shared" si="52"/>
        <v>48257.700375775319</v>
      </c>
      <c r="N248" s="100">
        <f t="shared" si="53"/>
        <v>52223.118482410995</v>
      </c>
      <c r="O248" s="100">
        <f t="shared" si="54"/>
        <v>56193.411104236147</v>
      </c>
      <c r="P248" s="100">
        <f t="shared" si="55"/>
        <v>60168.578241250769</v>
      </c>
      <c r="Q248" s="100">
        <f t="shared" si="56"/>
        <v>64151.057151049601</v>
      </c>
      <c r="R248" s="100">
        <f t="shared" si="57"/>
        <v>68479.626639300957</v>
      </c>
      <c r="S248" s="101"/>
    </row>
    <row r="249" spans="2:19" s="42" customFormat="1">
      <c r="B249" s="32">
        <v>1742</v>
      </c>
      <c r="C249" s="33" t="s">
        <v>258</v>
      </c>
      <c r="D249" s="163">
        <v>239</v>
      </c>
      <c r="E249" s="99">
        <f t="shared" si="49"/>
        <v>1.8034197063217783E-3</v>
      </c>
      <c r="F249" s="99">
        <f t="shared" si="61"/>
        <v>1.8034197063217783E-3</v>
      </c>
      <c r="G249" s="99">
        <f t="shared" si="61"/>
        <v>1.8034197063217783E-3</v>
      </c>
      <c r="H249" s="99">
        <f t="shared" si="61"/>
        <v>1.8034197063217783E-3</v>
      </c>
      <c r="I249" s="99">
        <f t="shared" si="61"/>
        <v>1.8034197063217783E-3</v>
      </c>
      <c r="J249" s="99">
        <f t="shared" si="61"/>
        <v>1.8034197063217783E-3</v>
      </c>
      <c r="K249" s="93">
        <f t="shared" si="50"/>
        <v>1742</v>
      </c>
      <c r="L249" s="93" t="str">
        <f t="shared" si="51"/>
        <v>Rijssen-Holten</v>
      </c>
      <c r="M249" s="100">
        <f t="shared" si="52"/>
        <v>35707.710185171214</v>
      </c>
      <c r="N249" s="100">
        <f t="shared" si="53"/>
        <v>38641.874047356745</v>
      </c>
      <c r="O249" s="100">
        <f t="shared" si="54"/>
        <v>41579.644748954917</v>
      </c>
      <c r="P249" s="100">
        <f t="shared" si="55"/>
        <v>44521.022289965738</v>
      </c>
      <c r="Q249" s="100">
        <f t="shared" si="56"/>
        <v>47467.810090095525</v>
      </c>
      <c r="R249" s="100">
        <f t="shared" si="57"/>
        <v>50670.683488523006</v>
      </c>
    </row>
    <row r="250" spans="2:19" s="42" customFormat="1">
      <c r="B250" s="32">
        <v>603</v>
      </c>
      <c r="C250" s="33" t="s">
        <v>259</v>
      </c>
      <c r="D250" s="163">
        <v>404</v>
      </c>
      <c r="E250" s="99">
        <f t="shared" si="49"/>
        <v>3.0484584157071067E-3</v>
      </c>
      <c r="F250" s="99">
        <f t="shared" si="61"/>
        <v>3.0484584157071067E-3</v>
      </c>
      <c r="G250" s="99">
        <f t="shared" si="61"/>
        <v>3.0484584157071067E-3</v>
      </c>
      <c r="H250" s="99">
        <f t="shared" si="61"/>
        <v>3.0484584157071067E-3</v>
      </c>
      <c r="I250" s="99">
        <f t="shared" si="61"/>
        <v>3.0484584157071067E-3</v>
      </c>
      <c r="J250" s="99">
        <f t="shared" si="61"/>
        <v>3.0484584157071067E-3</v>
      </c>
      <c r="K250" s="93">
        <f t="shared" si="50"/>
        <v>603</v>
      </c>
      <c r="L250" s="93" t="str">
        <f t="shared" si="51"/>
        <v>Rijswijk</v>
      </c>
      <c r="M250" s="100">
        <f t="shared" si="52"/>
        <v>60359.476631000711</v>
      </c>
      <c r="N250" s="100">
        <f t="shared" si="53"/>
        <v>65319.318473356179</v>
      </c>
      <c r="O250" s="100">
        <f t="shared" si="54"/>
        <v>70285.257232543052</v>
      </c>
      <c r="P250" s="100">
        <f t="shared" si="55"/>
        <v>75257.292908561343</v>
      </c>
      <c r="Q250" s="100">
        <f t="shared" si="56"/>
        <v>80238.473959826762</v>
      </c>
      <c r="R250" s="100">
        <f t="shared" si="57"/>
        <v>85652.536106122585</v>
      </c>
      <c r="S250" s="101"/>
    </row>
    <row r="251" spans="2:19" s="42" customFormat="1">
      <c r="B251" s="32">
        <v>1669</v>
      </c>
      <c r="C251" s="33" t="s">
        <v>260</v>
      </c>
      <c r="D251" s="163">
        <v>144</v>
      </c>
      <c r="E251" s="99">
        <f t="shared" si="49"/>
        <v>1.086579237281741E-3</v>
      </c>
      <c r="F251" s="99">
        <f t="shared" si="61"/>
        <v>1.086579237281741E-3</v>
      </c>
      <c r="G251" s="99">
        <f t="shared" si="61"/>
        <v>1.086579237281741E-3</v>
      </c>
      <c r="H251" s="99">
        <f t="shared" si="61"/>
        <v>1.086579237281741E-3</v>
      </c>
      <c r="I251" s="99">
        <f t="shared" si="61"/>
        <v>1.086579237281741E-3</v>
      </c>
      <c r="J251" s="99">
        <f t="shared" si="61"/>
        <v>1.086579237281741E-3</v>
      </c>
      <c r="K251" s="93">
        <f t="shared" si="50"/>
        <v>1669</v>
      </c>
      <c r="L251" s="93" t="str">
        <f t="shared" si="51"/>
        <v>Roerdalen</v>
      </c>
      <c r="M251" s="100">
        <f t="shared" si="52"/>
        <v>21514.26889817847</v>
      </c>
      <c r="N251" s="100">
        <f t="shared" si="53"/>
        <v>23282.133317235865</v>
      </c>
      <c r="O251" s="100">
        <f t="shared" si="54"/>
        <v>25052.17089476782</v>
      </c>
      <c r="P251" s="100">
        <f t="shared" si="55"/>
        <v>26824.38163077434</v>
      </c>
      <c r="Q251" s="100">
        <f t="shared" si="56"/>
        <v>28599.852104492704</v>
      </c>
      <c r="R251" s="100">
        <f t="shared" si="57"/>
        <v>30529.616829905077</v>
      </c>
      <c r="S251" s="101"/>
    </row>
    <row r="252" spans="2:19" s="42" customFormat="1">
      <c r="B252" s="32">
        <v>957</v>
      </c>
      <c r="C252" s="33" t="s">
        <v>261</v>
      </c>
      <c r="D252" s="163">
        <v>719</v>
      </c>
      <c r="E252" s="99">
        <f t="shared" si="49"/>
        <v>5.4253504972609145E-3</v>
      </c>
      <c r="F252" s="99">
        <f t="shared" si="61"/>
        <v>5.4253504972609145E-3</v>
      </c>
      <c r="G252" s="99">
        <f t="shared" si="61"/>
        <v>5.4253504972609145E-3</v>
      </c>
      <c r="H252" s="99">
        <f t="shared" si="61"/>
        <v>5.4253504972609145E-3</v>
      </c>
      <c r="I252" s="99">
        <f t="shared" si="61"/>
        <v>5.4253504972609145E-3</v>
      </c>
      <c r="J252" s="99">
        <f t="shared" si="61"/>
        <v>5.4253504972609145E-3</v>
      </c>
      <c r="K252" s="93">
        <f t="shared" si="50"/>
        <v>957</v>
      </c>
      <c r="L252" s="93" t="str">
        <f t="shared" si="51"/>
        <v>Roermond</v>
      </c>
      <c r="M252" s="100">
        <f t="shared" si="52"/>
        <v>107421.9398457661</v>
      </c>
      <c r="N252" s="100">
        <f t="shared" si="53"/>
        <v>116248.98510480962</v>
      </c>
      <c r="O252" s="100">
        <f t="shared" si="54"/>
        <v>125086.88106484765</v>
      </c>
      <c r="P252" s="100">
        <f t="shared" si="55"/>
        <v>133935.62772588019</v>
      </c>
      <c r="Q252" s="100">
        <f t="shared" si="56"/>
        <v>142800.65043840453</v>
      </c>
      <c r="R252" s="100">
        <f t="shared" si="57"/>
        <v>152436.07292153992</v>
      </c>
      <c r="S252" s="101"/>
    </row>
    <row r="253" spans="2:19" s="42" customFormat="1">
      <c r="B253" s="32">
        <v>1674</v>
      </c>
      <c r="C253" s="33" t="s">
        <v>262</v>
      </c>
      <c r="D253" s="163">
        <v>636</v>
      </c>
      <c r="E253" s="99">
        <f t="shared" si="49"/>
        <v>4.7990582979943559E-3</v>
      </c>
      <c r="F253" s="99">
        <f t="shared" ref="F253:J262" si="62">E253</f>
        <v>4.7990582979943559E-3</v>
      </c>
      <c r="G253" s="99">
        <f t="shared" si="62"/>
        <v>4.7990582979943559E-3</v>
      </c>
      <c r="H253" s="99">
        <f t="shared" si="62"/>
        <v>4.7990582979943559E-3</v>
      </c>
      <c r="I253" s="99">
        <f t="shared" si="62"/>
        <v>4.7990582979943559E-3</v>
      </c>
      <c r="J253" s="99">
        <f t="shared" si="62"/>
        <v>4.7990582979943559E-3</v>
      </c>
      <c r="K253" s="93">
        <f t="shared" si="50"/>
        <v>1674</v>
      </c>
      <c r="L253" s="93" t="str">
        <f t="shared" si="51"/>
        <v>Roosendaal</v>
      </c>
      <c r="M253" s="100">
        <f t="shared" si="52"/>
        <v>95021.354300288251</v>
      </c>
      <c r="N253" s="100">
        <f t="shared" si="53"/>
        <v>102829.42215112507</v>
      </c>
      <c r="O253" s="100">
        <f t="shared" si="54"/>
        <v>110647.08811855788</v>
      </c>
      <c r="P253" s="100">
        <f t="shared" si="55"/>
        <v>118474.35220258667</v>
      </c>
      <c r="Q253" s="100">
        <f t="shared" si="56"/>
        <v>126316.01346150944</v>
      </c>
      <c r="R253" s="100">
        <f t="shared" si="57"/>
        <v>134839.1409987474</v>
      </c>
      <c r="S253" s="101"/>
    </row>
    <row r="254" spans="2:19" s="42" customFormat="1">
      <c r="B254" s="32">
        <v>599</v>
      </c>
      <c r="C254" s="33" t="s">
        <v>263</v>
      </c>
      <c r="D254" s="163">
        <v>5449</v>
      </c>
      <c r="E254" s="99">
        <f t="shared" si="49"/>
        <v>4.111646016630699E-2</v>
      </c>
      <c r="F254" s="99">
        <f t="shared" si="62"/>
        <v>4.111646016630699E-2</v>
      </c>
      <c r="G254" s="99">
        <f t="shared" si="62"/>
        <v>4.111646016630699E-2</v>
      </c>
      <c r="H254" s="99">
        <f t="shared" si="62"/>
        <v>4.111646016630699E-2</v>
      </c>
      <c r="I254" s="99">
        <f t="shared" si="62"/>
        <v>4.111646016630699E-2</v>
      </c>
      <c r="J254" s="99">
        <f t="shared" si="62"/>
        <v>4.111646016630699E-2</v>
      </c>
      <c r="K254" s="93">
        <f t="shared" si="50"/>
        <v>599</v>
      </c>
      <c r="L254" s="93" t="str">
        <f t="shared" si="51"/>
        <v>Rotterdam</v>
      </c>
      <c r="M254" s="100">
        <f t="shared" si="52"/>
        <v>814105.91129287845</v>
      </c>
      <c r="N254" s="100">
        <f t="shared" si="53"/>
        <v>881002.39198345982</v>
      </c>
      <c r="O254" s="100">
        <f t="shared" si="54"/>
        <v>947981.10559437401</v>
      </c>
      <c r="P254" s="100">
        <f t="shared" si="55"/>
        <v>1015042.0521256207</v>
      </c>
      <c r="Q254" s="100">
        <f t="shared" si="56"/>
        <v>1082226.3480373663</v>
      </c>
      <c r="R254" s="100">
        <f t="shared" si="57"/>
        <v>1155249.1812927276</v>
      </c>
      <c r="S254" s="101"/>
    </row>
    <row r="255" spans="2:19" s="42" customFormat="1">
      <c r="B255" s="32">
        <v>277</v>
      </c>
      <c r="C255" s="33" t="s">
        <v>264</v>
      </c>
      <c r="D255" s="163">
        <v>0</v>
      </c>
      <c r="E255" s="99">
        <f t="shared" si="49"/>
        <v>0</v>
      </c>
      <c r="F255" s="99">
        <f t="shared" si="62"/>
        <v>0</v>
      </c>
      <c r="G255" s="99">
        <f t="shared" si="62"/>
        <v>0</v>
      </c>
      <c r="H255" s="99">
        <f t="shared" si="62"/>
        <v>0</v>
      </c>
      <c r="I255" s="99">
        <f t="shared" si="62"/>
        <v>0</v>
      </c>
      <c r="J255" s="99">
        <f t="shared" si="62"/>
        <v>0</v>
      </c>
      <c r="K255" s="93">
        <f t="shared" si="50"/>
        <v>277</v>
      </c>
      <c r="L255" s="93" t="str">
        <f t="shared" si="51"/>
        <v>Rozendaal</v>
      </c>
      <c r="M255" s="100">
        <f t="shared" si="52"/>
        <v>0</v>
      </c>
      <c r="N255" s="100">
        <f t="shared" si="53"/>
        <v>0</v>
      </c>
      <c r="O255" s="100">
        <f t="shared" si="54"/>
        <v>0</v>
      </c>
      <c r="P255" s="100">
        <f t="shared" si="55"/>
        <v>0</v>
      </c>
      <c r="Q255" s="100">
        <f t="shared" si="56"/>
        <v>0</v>
      </c>
      <c r="R255" s="100">
        <f t="shared" si="57"/>
        <v>0</v>
      </c>
      <c r="S255" s="101"/>
    </row>
    <row r="256" spans="2:19" s="42" customFormat="1">
      <c r="B256" s="32">
        <v>840</v>
      </c>
      <c r="C256" s="33" t="s">
        <v>265</v>
      </c>
      <c r="D256" s="163">
        <v>170</v>
      </c>
      <c r="E256" s="99">
        <f t="shared" si="49"/>
        <v>1.2827671551242776E-3</v>
      </c>
      <c r="F256" s="99">
        <f t="shared" si="62"/>
        <v>1.2827671551242776E-3</v>
      </c>
      <c r="G256" s="99">
        <f t="shared" si="62"/>
        <v>1.2827671551242776E-3</v>
      </c>
      <c r="H256" s="99">
        <f t="shared" si="62"/>
        <v>1.2827671551242776E-3</v>
      </c>
      <c r="I256" s="99">
        <f t="shared" si="62"/>
        <v>1.2827671551242776E-3</v>
      </c>
      <c r="J256" s="99">
        <f t="shared" si="62"/>
        <v>1.2827671551242776E-3</v>
      </c>
      <c r="K256" s="93">
        <f t="shared" si="50"/>
        <v>840</v>
      </c>
      <c r="L256" s="93" t="str">
        <f t="shared" si="51"/>
        <v>Rucphen</v>
      </c>
      <c r="M256" s="100">
        <f t="shared" si="52"/>
        <v>25398.789671460694</v>
      </c>
      <c r="N256" s="100">
        <f t="shared" si="53"/>
        <v>27485.851832847897</v>
      </c>
      <c r="O256" s="100">
        <f t="shared" si="54"/>
        <v>29575.479528545344</v>
      </c>
      <c r="P256" s="100">
        <f t="shared" si="55"/>
        <v>31667.672758553039</v>
      </c>
      <c r="Q256" s="100">
        <f t="shared" si="56"/>
        <v>33763.71429002611</v>
      </c>
      <c r="R256" s="100">
        <f t="shared" si="57"/>
        <v>36041.908757526828</v>
      </c>
      <c r="S256" s="101"/>
    </row>
    <row r="257" spans="2:19" s="42" customFormat="1">
      <c r="B257" s="32">
        <v>441</v>
      </c>
      <c r="C257" s="33" t="s">
        <v>266</v>
      </c>
      <c r="D257" s="163">
        <v>273</v>
      </c>
      <c r="E257" s="99">
        <f t="shared" si="49"/>
        <v>2.0599731373466337E-3</v>
      </c>
      <c r="F257" s="99">
        <f t="shared" si="62"/>
        <v>2.0599731373466337E-3</v>
      </c>
      <c r="G257" s="99">
        <f t="shared" si="62"/>
        <v>2.0599731373466337E-3</v>
      </c>
      <c r="H257" s="99">
        <f t="shared" si="62"/>
        <v>2.0599731373466337E-3</v>
      </c>
      <c r="I257" s="99">
        <f t="shared" si="62"/>
        <v>2.0599731373466337E-3</v>
      </c>
      <c r="J257" s="99">
        <f t="shared" si="62"/>
        <v>2.0599731373466337E-3</v>
      </c>
      <c r="K257" s="93">
        <f t="shared" si="50"/>
        <v>441</v>
      </c>
      <c r="L257" s="93" t="str">
        <f t="shared" si="51"/>
        <v>Schagen</v>
      </c>
      <c r="M257" s="100">
        <f t="shared" si="52"/>
        <v>40787.468119463345</v>
      </c>
      <c r="N257" s="100">
        <f t="shared" si="53"/>
        <v>44139.04441392632</v>
      </c>
      <c r="O257" s="100">
        <f t="shared" si="54"/>
        <v>47494.74065466399</v>
      </c>
      <c r="P257" s="100">
        <f t="shared" si="55"/>
        <v>50854.556841676349</v>
      </c>
      <c r="Q257" s="100">
        <f t="shared" si="56"/>
        <v>54220.552948100747</v>
      </c>
      <c r="R257" s="100">
        <f t="shared" si="57"/>
        <v>57879.065240028365</v>
      </c>
      <c r="S257" s="101"/>
    </row>
    <row r="258" spans="2:19" s="42" customFormat="1">
      <c r="B258" s="32">
        <v>279</v>
      </c>
      <c r="C258" s="33" t="s">
        <v>267</v>
      </c>
      <c r="D258" s="163">
        <v>64</v>
      </c>
      <c r="E258" s="99">
        <f t="shared" si="49"/>
        <v>4.8292410545855153E-4</v>
      </c>
      <c r="F258" s="99">
        <f t="shared" si="62"/>
        <v>4.8292410545855153E-4</v>
      </c>
      <c r="G258" s="99">
        <f t="shared" si="62"/>
        <v>4.8292410545855153E-4</v>
      </c>
      <c r="H258" s="99">
        <f t="shared" si="62"/>
        <v>4.8292410545855153E-4</v>
      </c>
      <c r="I258" s="99">
        <f t="shared" si="62"/>
        <v>4.8292410545855153E-4</v>
      </c>
      <c r="J258" s="99">
        <f t="shared" si="62"/>
        <v>4.8292410545855153E-4</v>
      </c>
      <c r="K258" s="93">
        <f t="shared" si="50"/>
        <v>279</v>
      </c>
      <c r="L258" s="93" t="str">
        <f t="shared" si="51"/>
        <v>Scherpenzeel</v>
      </c>
      <c r="M258" s="100">
        <f t="shared" si="52"/>
        <v>9561.8972880793208</v>
      </c>
      <c r="N258" s="100">
        <f t="shared" si="53"/>
        <v>10347.614807660384</v>
      </c>
      <c r="O258" s="100">
        <f t="shared" si="54"/>
        <v>11134.298175452364</v>
      </c>
      <c r="P258" s="100">
        <f t="shared" si="55"/>
        <v>11921.947391455262</v>
      </c>
      <c r="Q258" s="100">
        <f t="shared" si="56"/>
        <v>12711.045379774534</v>
      </c>
      <c r="R258" s="100">
        <f t="shared" si="57"/>
        <v>13568.718591068922</v>
      </c>
      <c r="S258" s="101"/>
    </row>
    <row r="259" spans="2:19" s="42" customFormat="1">
      <c r="B259" s="32">
        <v>606</v>
      </c>
      <c r="C259" s="33" t="s">
        <v>268</v>
      </c>
      <c r="D259" s="163">
        <v>601</v>
      </c>
      <c r="E259" s="99">
        <f t="shared" si="49"/>
        <v>4.5349591778217103E-3</v>
      </c>
      <c r="F259" s="99">
        <f t="shared" si="62"/>
        <v>4.5349591778217103E-3</v>
      </c>
      <c r="G259" s="99">
        <f t="shared" si="62"/>
        <v>4.5349591778217103E-3</v>
      </c>
      <c r="H259" s="99">
        <f t="shared" si="62"/>
        <v>4.5349591778217103E-3</v>
      </c>
      <c r="I259" s="99">
        <f t="shared" si="62"/>
        <v>4.5349591778217103E-3</v>
      </c>
      <c r="J259" s="99">
        <f t="shared" si="62"/>
        <v>4.5349591778217103E-3</v>
      </c>
      <c r="K259" s="93">
        <f t="shared" si="50"/>
        <v>606</v>
      </c>
      <c r="L259" s="93" t="str">
        <f t="shared" si="51"/>
        <v>Schiedam</v>
      </c>
      <c r="M259" s="100">
        <f t="shared" si="52"/>
        <v>89792.191720869858</v>
      </c>
      <c r="N259" s="100">
        <f t="shared" si="53"/>
        <v>97170.570303185785</v>
      </c>
      <c r="O259" s="100">
        <f t="shared" si="54"/>
        <v>104558.01880385735</v>
      </c>
      <c r="P259" s="100">
        <f t="shared" si="55"/>
        <v>111954.53722288457</v>
      </c>
      <c r="Q259" s="100">
        <f t="shared" si="56"/>
        <v>119364.66051944524</v>
      </c>
      <c r="R259" s="100">
        <f t="shared" si="57"/>
        <v>127418.7480192566</v>
      </c>
      <c r="S259" s="101"/>
    </row>
    <row r="260" spans="2:19" s="42" customFormat="1">
      <c r="B260" s="32">
        <v>88</v>
      </c>
      <c r="C260" s="33" t="s">
        <v>269</v>
      </c>
      <c r="D260" s="163">
        <v>5</v>
      </c>
      <c r="E260" s="99">
        <f t="shared" si="49"/>
        <v>3.772844573894934E-5</v>
      </c>
      <c r="F260" s="99">
        <f t="shared" si="62"/>
        <v>3.772844573894934E-5</v>
      </c>
      <c r="G260" s="99">
        <f t="shared" si="62"/>
        <v>3.772844573894934E-5</v>
      </c>
      <c r="H260" s="99">
        <f t="shared" si="62"/>
        <v>3.772844573894934E-5</v>
      </c>
      <c r="I260" s="99">
        <f t="shared" si="62"/>
        <v>3.772844573894934E-5</v>
      </c>
      <c r="J260" s="99">
        <f t="shared" si="62"/>
        <v>3.772844573894934E-5</v>
      </c>
      <c r="K260" s="93">
        <f t="shared" si="50"/>
        <v>88</v>
      </c>
      <c r="L260" s="93" t="str">
        <f t="shared" si="51"/>
        <v>Schiermonnikoog</v>
      </c>
      <c r="M260" s="100">
        <f t="shared" si="52"/>
        <v>747.02322563119696</v>
      </c>
      <c r="N260" s="100">
        <f t="shared" si="53"/>
        <v>808.40740684846753</v>
      </c>
      <c r="O260" s="100">
        <f t="shared" si="54"/>
        <v>869.86704495721597</v>
      </c>
      <c r="P260" s="100">
        <f t="shared" si="55"/>
        <v>931.40213995744239</v>
      </c>
      <c r="Q260" s="100">
        <f t="shared" si="56"/>
        <v>993.05042029488561</v>
      </c>
      <c r="R260" s="100">
        <f t="shared" si="57"/>
        <v>1060.0561399272597</v>
      </c>
      <c r="S260" s="101"/>
    </row>
    <row r="261" spans="2:19" s="42" customFormat="1">
      <c r="B261" s="32">
        <v>1676</v>
      </c>
      <c r="C261" s="33" t="s">
        <v>270</v>
      </c>
      <c r="D261" s="163">
        <v>208</v>
      </c>
      <c r="E261" s="99">
        <f t="shared" si="49"/>
        <v>1.5695033427402924E-3</v>
      </c>
      <c r="F261" s="99">
        <f t="shared" si="62"/>
        <v>1.5695033427402924E-3</v>
      </c>
      <c r="G261" s="99">
        <f t="shared" si="62"/>
        <v>1.5695033427402924E-3</v>
      </c>
      <c r="H261" s="99">
        <f t="shared" si="62"/>
        <v>1.5695033427402924E-3</v>
      </c>
      <c r="I261" s="99">
        <f t="shared" si="62"/>
        <v>1.5695033427402924E-3</v>
      </c>
      <c r="J261" s="99">
        <f t="shared" si="62"/>
        <v>1.5695033427402924E-3</v>
      </c>
      <c r="K261" s="93">
        <f t="shared" si="50"/>
        <v>1676</v>
      </c>
      <c r="L261" s="93" t="str">
        <f t="shared" si="51"/>
        <v>Schouwen-Duiveland</v>
      </c>
      <c r="M261" s="100">
        <f t="shared" si="52"/>
        <v>31076.166186257789</v>
      </c>
      <c r="N261" s="100">
        <f t="shared" si="53"/>
        <v>33629.748124896243</v>
      </c>
      <c r="O261" s="100">
        <f t="shared" si="54"/>
        <v>36186.469070220184</v>
      </c>
      <c r="P261" s="100">
        <f t="shared" si="55"/>
        <v>38746.329022229598</v>
      </c>
      <c r="Q261" s="100">
        <f t="shared" si="56"/>
        <v>41310.89748426724</v>
      </c>
      <c r="R261" s="100">
        <f t="shared" si="57"/>
        <v>44098.335420973999</v>
      </c>
      <c r="S261" s="101"/>
    </row>
    <row r="262" spans="2:19" s="42" customFormat="1">
      <c r="B262" s="32">
        <v>518</v>
      </c>
      <c r="C262" s="33" t="s">
        <v>271</v>
      </c>
      <c r="D262" s="163">
        <v>4722</v>
      </c>
      <c r="E262" s="99">
        <f t="shared" si="49"/>
        <v>3.5630744155863758E-2</v>
      </c>
      <c r="F262" s="99">
        <f t="shared" si="62"/>
        <v>3.5630744155863758E-2</v>
      </c>
      <c r="G262" s="99">
        <f t="shared" si="62"/>
        <v>3.5630744155863758E-2</v>
      </c>
      <c r="H262" s="99">
        <f t="shared" si="62"/>
        <v>3.5630744155863758E-2</v>
      </c>
      <c r="I262" s="99">
        <f t="shared" si="62"/>
        <v>3.5630744155863758E-2</v>
      </c>
      <c r="J262" s="99">
        <f t="shared" si="62"/>
        <v>3.5630744155863758E-2</v>
      </c>
      <c r="K262" s="93">
        <f t="shared" si="50"/>
        <v>518</v>
      </c>
      <c r="L262" s="93" t="str">
        <f t="shared" si="51"/>
        <v>'s-Gravenhage</v>
      </c>
      <c r="M262" s="100">
        <f t="shared" si="52"/>
        <v>705488.73428610247</v>
      </c>
      <c r="N262" s="100">
        <f t="shared" si="53"/>
        <v>763459.95502769272</v>
      </c>
      <c r="O262" s="100">
        <f t="shared" si="54"/>
        <v>821502.43725759478</v>
      </c>
      <c r="P262" s="100">
        <f t="shared" si="55"/>
        <v>879616.18097580865</v>
      </c>
      <c r="Q262" s="100">
        <f t="shared" si="56"/>
        <v>937836.81692648993</v>
      </c>
      <c r="R262" s="100">
        <f t="shared" si="57"/>
        <v>1001117.018547304</v>
      </c>
      <c r="S262" s="101"/>
    </row>
    <row r="263" spans="2:19" s="42" customFormat="1">
      <c r="B263" s="32">
        <v>796</v>
      </c>
      <c r="C263" s="33" t="s">
        <v>272</v>
      </c>
      <c r="D263" s="163">
        <v>2175</v>
      </c>
      <c r="E263" s="99">
        <f t="shared" si="49"/>
        <v>1.6411873896442962E-2</v>
      </c>
      <c r="F263" s="99">
        <f t="shared" ref="F263:J272" si="63">E263</f>
        <v>1.6411873896442962E-2</v>
      </c>
      <c r="G263" s="99">
        <f t="shared" si="63"/>
        <v>1.6411873896442962E-2</v>
      </c>
      <c r="H263" s="99">
        <f t="shared" si="63"/>
        <v>1.6411873896442962E-2</v>
      </c>
      <c r="I263" s="99">
        <f t="shared" si="63"/>
        <v>1.6411873896442962E-2</v>
      </c>
      <c r="J263" s="99">
        <f t="shared" si="63"/>
        <v>1.6411873896442962E-2</v>
      </c>
      <c r="K263" s="93">
        <f t="shared" si="50"/>
        <v>796</v>
      </c>
      <c r="L263" s="93" t="str">
        <f t="shared" si="51"/>
        <v>'s-Hertogenbosch</v>
      </c>
      <c r="M263" s="100">
        <f t="shared" si="52"/>
        <v>324955.10314957064</v>
      </c>
      <c r="N263" s="100">
        <f t="shared" si="53"/>
        <v>351657.22197908332</v>
      </c>
      <c r="O263" s="100">
        <f t="shared" si="54"/>
        <v>378392.16455638892</v>
      </c>
      <c r="P263" s="100">
        <f t="shared" si="55"/>
        <v>405159.93088148738</v>
      </c>
      <c r="Q263" s="100">
        <f t="shared" si="56"/>
        <v>431976.9328282752</v>
      </c>
      <c r="R263" s="100">
        <f t="shared" si="57"/>
        <v>461124.42086835788</v>
      </c>
      <c r="S263" s="101"/>
    </row>
    <row r="264" spans="2:19" s="42" customFormat="1">
      <c r="B264" s="32">
        <v>965</v>
      </c>
      <c r="C264" s="33" t="s">
        <v>273</v>
      </c>
      <c r="D264" s="163">
        <v>66</v>
      </c>
      <c r="E264" s="99">
        <f t="shared" si="49"/>
        <v>4.9801548375413124E-4</v>
      </c>
      <c r="F264" s="99">
        <f t="shared" si="63"/>
        <v>4.9801548375413124E-4</v>
      </c>
      <c r="G264" s="99">
        <f t="shared" si="63"/>
        <v>4.9801548375413124E-4</v>
      </c>
      <c r="H264" s="99">
        <f t="shared" si="63"/>
        <v>4.9801548375413124E-4</v>
      </c>
      <c r="I264" s="99">
        <f t="shared" si="63"/>
        <v>4.9801548375413124E-4</v>
      </c>
      <c r="J264" s="99">
        <f t="shared" si="63"/>
        <v>4.9801548375413124E-4</v>
      </c>
      <c r="K264" s="93">
        <f t="shared" si="50"/>
        <v>965</v>
      </c>
      <c r="L264" s="93" t="str">
        <f t="shared" si="51"/>
        <v>Simpelveld</v>
      </c>
      <c r="M264" s="100">
        <f t="shared" si="52"/>
        <v>9860.7065783317994</v>
      </c>
      <c r="N264" s="100">
        <f t="shared" si="53"/>
        <v>10670.97777039977</v>
      </c>
      <c r="O264" s="100">
        <f t="shared" si="54"/>
        <v>11482.24499343525</v>
      </c>
      <c r="P264" s="100">
        <f t="shared" si="55"/>
        <v>12294.508247438238</v>
      </c>
      <c r="Q264" s="100">
        <f t="shared" si="56"/>
        <v>13108.265547892488</v>
      </c>
      <c r="R264" s="100">
        <f t="shared" si="57"/>
        <v>13992.741047039826</v>
      </c>
      <c r="S264" s="101"/>
    </row>
    <row r="265" spans="2:19" s="42" customFormat="1">
      <c r="B265" s="32">
        <v>845</v>
      </c>
      <c r="C265" s="33" t="s">
        <v>274</v>
      </c>
      <c r="D265" s="163">
        <v>206</v>
      </c>
      <c r="E265" s="99">
        <f t="shared" si="49"/>
        <v>1.5544119644447128E-3</v>
      </c>
      <c r="F265" s="99">
        <f t="shared" si="63"/>
        <v>1.5544119644447128E-3</v>
      </c>
      <c r="G265" s="99">
        <f t="shared" si="63"/>
        <v>1.5544119644447128E-3</v>
      </c>
      <c r="H265" s="99">
        <f t="shared" si="63"/>
        <v>1.5544119644447128E-3</v>
      </c>
      <c r="I265" s="99">
        <f t="shared" si="63"/>
        <v>1.5544119644447128E-3</v>
      </c>
      <c r="J265" s="99">
        <f t="shared" si="63"/>
        <v>1.5544119644447128E-3</v>
      </c>
      <c r="K265" s="93">
        <f t="shared" si="50"/>
        <v>845</v>
      </c>
      <c r="L265" s="93" t="str">
        <f t="shared" si="51"/>
        <v>Sint-Michielsgestel</v>
      </c>
      <c r="M265" s="100">
        <f t="shared" si="52"/>
        <v>30777.356896005313</v>
      </c>
      <c r="N265" s="100">
        <f t="shared" si="53"/>
        <v>33306.385162156861</v>
      </c>
      <c r="O265" s="100">
        <f t="shared" si="54"/>
        <v>35838.522252237301</v>
      </c>
      <c r="P265" s="100">
        <f t="shared" si="55"/>
        <v>38373.768166246628</v>
      </c>
      <c r="Q265" s="100">
        <f t="shared" si="56"/>
        <v>40913.677316149282</v>
      </c>
      <c r="R265" s="100">
        <f t="shared" si="57"/>
        <v>43674.312965003097</v>
      </c>
      <c r="S265" s="101"/>
    </row>
    <row r="266" spans="2:19" s="42" customFormat="1">
      <c r="B266" s="32">
        <v>1883</v>
      </c>
      <c r="C266" s="33" t="s">
        <v>275</v>
      </c>
      <c r="D266" s="163">
        <v>909</v>
      </c>
      <c r="E266" s="99">
        <f t="shared" si="49"/>
        <v>6.8590314353409896E-3</v>
      </c>
      <c r="F266" s="99">
        <f t="shared" si="63"/>
        <v>6.8590314353409896E-3</v>
      </c>
      <c r="G266" s="99">
        <f t="shared" si="63"/>
        <v>6.8590314353409896E-3</v>
      </c>
      <c r="H266" s="99">
        <f t="shared" si="63"/>
        <v>6.8590314353409896E-3</v>
      </c>
      <c r="I266" s="99">
        <f t="shared" si="63"/>
        <v>6.8590314353409896E-3</v>
      </c>
      <c r="J266" s="99">
        <f t="shared" si="63"/>
        <v>6.8590314353409896E-3</v>
      </c>
      <c r="K266" s="93">
        <f t="shared" si="50"/>
        <v>1883</v>
      </c>
      <c r="L266" s="93" t="str">
        <f t="shared" si="51"/>
        <v>Sittard-Geleen</v>
      </c>
      <c r="M266" s="100">
        <f t="shared" si="52"/>
        <v>135808.82241975158</v>
      </c>
      <c r="N266" s="100">
        <f t="shared" si="53"/>
        <v>146968.46656505138</v>
      </c>
      <c r="O266" s="100">
        <f t="shared" si="54"/>
        <v>158141.82877322185</v>
      </c>
      <c r="P266" s="100">
        <f t="shared" si="55"/>
        <v>169328.90904426301</v>
      </c>
      <c r="Q266" s="100">
        <f t="shared" si="56"/>
        <v>180536.56640961018</v>
      </c>
      <c r="R266" s="100">
        <f t="shared" si="57"/>
        <v>192718.20623877578</v>
      </c>
      <c r="S266" s="101"/>
    </row>
    <row r="267" spans="2:19" s="42" customFormat="1">
      <c r="B267" s="32">
        <v>610</v>
      </c>
      <c r="C267" s="33" t="s">
        <v>276</v>
      </c>
      <c r="D267" s="163">
        <v>241</v>
      </c>
      <c r="E267" s="99">
        <f t="shared" si="49"/>
        <v>1.8185110846173581E-3</v>
      </c>
      <c r="F267" s="99">
        <f t="shared" si="63"/>
        <v>1.8185110846173581E-3</v>
      </c>
      <c r="G267" s="99">
        <f t="shared" si="63"/>
        <v>1.8185110846173581E-3</v>
      </c>
      <c r="H267" s="99">
        <f t="shared" si="63"/>
        <v>1.8185110846173581E-3</v>
      </c>
      <c r="I267" s="99">
        <f t="shared" si="63"/>
        <v>1.8185110846173581E-3</v>
      </c>
      <c r="J267" s="99">
        <f t="shared" si="63"/>
        <v>1.8185110846173581E-3</v>
      </c>
      <c r="K267" s="93">
        <f t="shared" si="50"/>
        <v>610</v>
      </c>
      <c r="L267" s="93" t="str">
        <f t="shared" si="51"/>
        <v>Sliedrecht</v>
      </c>
      <c r="M267" s="100">
        <f t="shared" si="52"/>
        <v>36006.519475423695</v>
      </c>
      <c r="N267" s="100">
        <f t="shared" si="53"/>
        <v>38965.237010096134</v>
      </c>
      <c r="O267" s="100">
        <f t="shared" si="54"/>
        <v>41927.591566937808</v>
      </c>
      <c r="P267" s="100">
        <f t="shared" si="55"/>
        <v>44893.583145948724</v>
      </c>
      <c r="Q267" s="100">
        <f t="shared" si="56"/>
        <v>47865.030258213483</v>
      </c>
      <c r="R267" s="100">
        <f t="shared" si="57"/>
        <v>51094.705944493908</v>
      </c>
      <c r="S267" s="101"/>
    </row>
    <row r="268" spans="2:19" s="42" customFormat="1">
      <c r="B268" s="32">
        <v>1714</v>
      </c>
      <c r="C268" s="33" t="s">
        <v>277</v>
      </c>
      <c r="D268" s="163">
        <v>112</v>
      </c>
      <c r="E268" s="99">
        <f t="shared" si="49"/>
        <v>8.4511718455246515E-4</v>
      </c>
      <c r="F268" s="99">
        <f t="shared" si="63"/>
        <v>8.4511718455246515E-4</v>
      </c>
      <c r="G268" s="99">
        <f t="shared" si="63"/>
        <v>8.4511718455246515E-4</v>
      </c>
      <c r="H268" s="99">
        <f t="shared" si="63"/>
        <v>8.4511718455246515E-4</v>
      </c>
      <c r="I268" s="99">
        <f t="shared" si="63"/>
        <v>8.4511718455246515E-4</v>
      </c>
      <c r="J268" s="99">
        <f t="shared" si="63"/>
        <v>8.4511718455246515E-4</v>
      </c>
      <c r="K268" s="93">
        <f t="shared" si="50"/>
        <v>1714</v>
      </c>
      <c r="L268" s="93" t="str">
        <f t="shared" si="51"/>
        <v>Sluis</v>
      </c>
      <c r="M268" s="100">
        <f t="shared" si="52"/>
        <v>16733.320254138809</v>
      </c>
      <c r="N268" s="100">
        <f t="shared" si="53"/>
        <v>18108.325913405672</v>
      </c>
      <c r="O268" s="100">
        <f t="shared" si="54"/>
        <v>19485.021807041638</v>
      </c>
      <c r="P268" s="100">
        <f t="shared" si="55"/>
        <v>20863.407935046707</v>
      </c>
      <c r="Q268" s="100">
        <f t="shared" si="56"/>
        <v>22244.329414605436</v>
      </c>
      <c r="R268" s="100">
        <f t="shared" si="57"/>
        <v>23745.257534370612</v>
      </c>
      <c r="S268" s="101"/>
    </row>
    <row r="269" spans="2:19" s="42" customFormat="1">
      <c r="B269" s="32">
        <v>90</v>
      </c>
      <c r="C269" s="33" t="s">
        <v>278</v>
      </c>
      <c r="D269" s="163">
        <v>841</v>
      </c>
      <c r="E269" s="99">
        <f t="shared" ref="E269:E332" si="64">D269/$D$12</f>
        <v>6.3459245732912783E-3</v>
      </c>
      <c r="F269" s="99">
        <f t="shared" si="63"/>
        <v>6.3459245732912783E-3</v>
      </c>
      <c r="G269" s="99">
        <f t="shared" si="63"/>
        <v>6.3459245732912783E-3</v>
      </c>
      <c r="H269" s="99">
        <f t="shared" si="63"/>
        <v>6.3459245732912783E-3</v>
      </c>
      <c r="I269" s="99">
        <f t="shared" si="63"/>
        <v>6.3459245732912783E-3</v>
      </c>
      <c r="J269" s="99">
        <f t="shared" si="63"/>
        <v>6.3459245732912783E-3</v>
      </c>
      <c r="K269" s="93">
        <f t="shared" ref="K269:K332" si="65">B269</f>
        <v>90</v>
      </c>
      <c r="L269" s="93" t="str">
        <f t="shared" ref="L269:L332" si="66">C269</f>
        <v>Smallingerland</v>
      </c>
      <c r="M269" s="100">
        <f t="shared" ref="M269:M332" si="67">M$12*E269</f>
        <v>125649.3065511673</v>
      </c>
      <c r="N269" s="100">
        <f t="shared" ref="N269:N332" si="68">N$12*F269</f>
        <v>135974.12583191221</v>
      </c>
      <c r="O269" s="100">
        <f t="shared" ref="O269:O332" si="69">O$12*G269</f>
        <v>146311.63696180371</v>
      </c>
      <c r="P269" s="100">
        <f t="shared" ref="P269:P332" si="70">P$12*H269</f>
        <v>156661.83994084178</v>
      </c>
      <c r="Q269" s="100">
        <f t="shared" ref="Q269:Q332" si="71">Q$12*I269</f>
        <v>167031.08069359974</v>
      </c>
      <c r="R269" s="100">
        <f t="shared" ref="R269:R332" si="72">R$12*J269</f>
        <v>178301.44273576504</v>
      </c>
      <c r="S269" s="101"/>
    </row>
    <row r="270" spans="2:19" s="42" customFormat="1">
      <c r="B270" s="32">
        <v>342</v>
      </c>
      <c r="C270" s="33" t="s">
        <v>279</v>
      </c>
      <c r="D270" s="163">
        <v>293</v>
      </c>
      <c r="E270" s="99">
        <f t="shared" si="64"/>
        <v>2.2108869203024311E-3</v>
      </c>
      <c r="F270" s="99">
        <f t="shared" si="63"/>
        <v>2.2108869203024311E-3</v>
      </c>
      <c r="G270" s="99">
        <f t="shared" si="63"/>
        <v>2.2108869203024311E-3</v>
      </c>
      <c r="H270" s="99">
        <f t="shared" si="63"/>
        <v>2.2108869203024311E-3</v>
      </c>
      <c r="I270" s="99">
        <f t="shared" si="63"/>
        <v>2.2108869203024311E-3</v>
      </c>
      <c r="J270" s="99">
        <f t="shared" si="63"/>
        <v>2.2108869203024311E-3</v>
      </c>
      <c r="K270" s="93">
        <f t="shared" si="65"/>
        <v>342</v>
      </c>
      <c r="L270" s="93" t="str">
        <f t="shared" si="66"/>
        <v>Soest</v>
      </c>
      <c r="M270" s="100">
        <f t="shared" si="67"/>
        <v>43775.561021988135</v>
      </c>
      <c r="N270" s="100">
        <f t="shared" si="68"/>
        <v>47372.674041320191</v>
      </c>
      <c r="O270" s="100">
        <f t="shared" si="69"/>
        <v>50974.208834492849</v>
      </c>
      <c r="P270" s="100">
        <f t="shared" si="70"/>
        <v>54580.165401506114</v>
      </c>
      <c r="Q270" s="100">
        <f t="shared" si="71"/>
        <v>58192.754629280287</v>
      </c>
      <c r="R270" s="100">
        <f t="shared" si="72"/>
        <v>62119.289799737402</v>
      </c>
      <c r="S270" s="101"/>
    </row>
    <row r="271" spans="2:19" s="42" customFormat="1">
      <c r="B271" s="32">
        <v>847</v>
      </c>
      <c r="C271" s="33" t="s">
        <v>280</v>
      </c>
      <c r="D271" s="163">
        <v>134</v>
      </c>
      <c r="E271" s="99">
        <f t="shared" si="64"/>
        <v>1.0111223458038423E-3</v>
      </c>
      <c r="F271" s="99">
        <f t="shared" si="63"/>
        <v>1.0111223458038423E-3</v>
      </c>
      <c r="G271" s="99">
        <f t="shared" si="63"/>
        <v>1.0111223458038423E-3</v>
      </c>
      <c r="H271" s="99">
        <f t="shared" si="63"/>
        <v>1.0111223458038423E-3</v>
      </c>
      <c r="I271" s="99">
        <f t="shared" si="63"/>
        <v>1.0111223458038423E-3</v>
      </c>
      <c r="J271" s="99">
        <f t="shared" si="63"/>
        <v>1.0111223458038423E-3</v>
      </c>
      <c r="K271" s="93">
        <f t="shared" si="65"/>
        <v>847</v>
      </c>
      <c r="L271" s="93" t="str">
        <f t="shared" si="66"/>
        <v>Someren</v>
      </c>
      <c r="M271" s="100">
        <f t="shared" si="67"/>
        <v>20020.222446916079</v>
      </c>
      <c r="N271" s="100">
        <f t="shared" si="68"/>
        <v>21665.318503538929</v>
      </c>
      <c r="O271" s="100">
        <f t="shared" si="69"/>
        <v>23312.436804853387</v>
      </c>
      <c r="P271" s="100">
        <f t="shared" si="70"/>
        <v>24961.577350859454</v>
      </c>
      <c r="Q271" s="100">
        <f t="shared" si="71"/>
        <v>26613.751263902934</v>
      </c>
      <c r="R271" s="100">
        <f t="shared" si="72"/>
        <v>28409.504550050558</v>
      </c>
      <c r="S271" s="101"/>
    </row>
    <row r="272" spans="2:19" s="42" customFormat="1">
      <c r="B272" s="32">
        <v>848</v>
      </c>
      <c r="C272" s="33" t="s">
        <v>281</v>
      </c>
      <c r="D272" s="163">
        <v>99</v>
      </c>
      <c r="E272" s="99">
        <f t="shared" si="64"/>
        <v>7.4702322563119687E-4</v>
      </c>
      <c r="F272" s="99">
        <f t="shared" si="63"/>
        <v>7.4702322563119687E-4</v>
      </c>
      <c r="G272" s="99">
        <f t="shared" si="63"/>
        <v>7.4702322563119687E-4</v>
      </c>
      <c r="H272" s="99">
        <f t="shared" si="63"/>
        <v>7.4702322563119687E-4</v>
      </c>
      <c r="I272" s="99">
        <f t="shared" si="63"/>
        <v>7.4702322563119687E-4</v>
      </c>
      <c r="J272" s="99">
        <f t="shared" si="63"/>
        <v>7.4702322563119687E-4</v>
      </c>
      <c r="K272" s="93">
        <f t="shared" si="65"/>
        <v>848</v>
      </c>
      <c r="L272" s="93" t="str">
        <f t="shared" si="66"/>
        <v>Son en Breugel</v>
      </c>
      <c r="M272" s="100">
        <f t="shared" si="67"/>
        <v>14791.059867497697</v>
      </c>
      <c r="N272" s="100">
        <f t="shared" si="68"/>
        <v>16006.466655599655</v>
      </c>
      <c r="O272" s="100">
        <f t="shared" si="69"/>
        <v>17223.367490152876</v>
      </c>
      <c r="P272" s="100">
        <f t="shared" si="70"/>
        <v>18441.762371157358</v>
      </c>
      <c r="Q272" s="100">
        <f t="shared" si="71"/>
        <v>19662.398321838733</v>
      </c>
      <c r="R272" s="100">
        <f t="shared" si="72"/>
        <v>20989.111570559737</v>
      </c>
      <c r="S272" s="101"/>
    </row>
    <row r="273" spans="2:19" s="42" customFormat="1">
      <c r="B273" s="32">
        <v>37</v>
      </c>
      <c r="C273" s="33" t="s">
        <v>282</v>
      </c>
      <c r="D273" s="163">
        <v>441</v>
      </c>
      <c r="E273" s="99">
        <f t="shared" si="64"/>
        <v>3.3276489141753317E-3</v>
      </c>
      <c r="F273" s="99">
        <f t="shared" ref="F273:J282" si="73">E273</f>
        <v>3.3276489141753317E-3</v>
      </c>
      <c r="G273" s="99">
        <f t="shared" si="73"/>
        <v>3.3276489141753317E-3</v>
      </c>
      <c r="H273" s="99">
        <f t="shared" si="73"/>
        <v>3.3276489141753317E-3</v>
      </c>
      <c r="I273" s="99">
        <f t="shared" si="73"/>
        <v>3.3276489141753317E-3</v>
      </c>
      <c r="J273" s="99">
        <f t="shared" si="73"/>
        <v>3.3276489141753317E-3</v>
      </c>
      <c r="K273" s="93">
        <f t="shared" si="65"/>
        <v>37</v>
      </c>
      <c r="L273" s="93" t="str">
        <f t="shared" si="66"/>
        <v>Stadskanaal</v>
      </c>
      <c r="M273" s="100">
        <f t="shared" si="67"/>
        <v>65887.448500671569</v>
      </c>
      <c r="N273" s="100">
        <f t="shared" si="68"/>
        <v>71301.533284034827</v>
      </c>
      <c r="O273" s="100">
        <f t="shared" si="69"/>
        <v>76722.273365226443</v>
      </c>
      <c r="P273" s="100">
        <f t="shared" si="70"/>
        <v>82149.668744246417</v>
      </c>
      <c r="Q273" s="100">
        <f t="shared" si="71"/>
        <v>87587.047070008906</v>
      </c>
      <c r="R273" s="100">
        <f t="shared" si="72"/>
        <v>93496.951541584291</v>
      </c>
      <c r="S273" s="101"/>
    </row>
    <row r="274" spans="2:19" s="42" customFormat="1">
      <c r="B274" s="32">
        <v>180</v>
      </c>
      <c r="C274" s="33" t="s">
        <v>283</v>
      </c>
      <c r="D274" s="163">
        <v>86</v>
      </c>
      <c r="E274" s="99">
        <f t="shared" si="64"/>
        <v>6.4892926670992858E-4</v>
      </c>
      <c r="F274" s="99">
        <f t="shared" si="73"/>
        <v>6.4892926670992858E-4</v>
      </c>
      <c r="G274" s="99">
        <f t="shared" si="73"/>
        <v>6.4892926670992858E-4</v>
      </c>
      <c r="H274" s="99">
        <f t="shared" si="73"/>
        <v>6.4892926670992858E-4</v>
      </c>
      <c r="I274" s="99">
        <f t="shared" si="73"/>
        <v>6.4892926670992858E-4</v>
      </c>
      <c r="J274" s="99">
        <f t="shared" si="73"/>
        <v>6.4892926670992858E-4</v>
      </c>
      <c r="K274" s="93">
        <f t="shared" si="65"/>
        <v>180</v>
      </c>
      <c r="L274" s="93" t="str">
        <f t="shared" si="66"/>
        <v>Staphorst</v>
      </c>
      <c r="M274" s="100">
        <f t="shared" si="67"/>
        <v>12848.799480856585</v>
      </c>
      <c r="N274" s="100">
        <f t="shared" si="68"/>
        <v>13904.607397793639</v>
      </c>
      <c r="O274" s="100">
        <f t="shared" si="69"/>
        <v>14961.713173264114</v>
      </c>
      <c r="P274" s="100">
        <f t="shared" si="70"/>
        <v>16020.116807268007</v>
      </c>
      <c r="Q274" s="100">
        <f t="shared" si="71"/>
        <v>17080.46722907203</v>
      </c>
      <c r="R274" s="100">
        <f t="shared" si="72"/>
        <v>18232.965606748865</v>
      </c>
      <c r="S274" s="101"/>
    </row>
    <row r="275" spans="2:19" s="42" customFormat="1">
      <c r="B275" s="32">
        <v>532</v>
      </c>
      <c r="C275" s="33" t="s">
        <v>284</v>
      </c>
      <c r="D275" s="163">
        <v>222</v>
      </c>
      <c r="E275" s="99">
        <f t="shared" si="64"/>
        <v>1.6751429908093507E-3</v>
      </c>
      <c r="F275" s="99">
        <f t="shared" si="73"/>
        <v>1.6751429908093507E-3</v>
      </c>
      <c r="G275" s="99">
        <f t="shared" si="73"/>
        <v>1.6751429908093507E-3</v>
      </c>
      <c r="H275" s="99">
        <f t="shared" si="73"/>
        <v>1.6751429908093507E-3</v>
      </c>
      <c r="I275" s="99">
        <f t="shared" si="73"/>
        <v>1.6751429908093507E-3</v>
      </c>
      <c r="J275" s="99">
        <f t="shared" si="73"/>
        <v>1.6751429908093507E-3</v>
      </c>
      <c r="K275" s="93">
        <f t="shared" si="65"/>
        <v>532</v>
      </c>
      <c r="L275" s="93" t="str">
        <f t="shared" si="66"/>
        <v>Stede Broec</v>
      </c>
      <c r="M275" s="100">
        <f t="shared" si="67"/>
        <v>33167.831218025145</v>
      </c>
      <c r="N275" s="100">
        <f t="shared" si="68"/>
        <v>35893.288864071961</v>
      </c>
      <c r="O275" s="100">
        <f t="shared" si="69"/>
        <v>38622.096796100392</v>
      </c>
      <c r="P275" s="100">
        <f t="shared" si="70"/>
        <v>41354.255014110444</v>
      </c>
      <c r="Q275" s="100">
        <f t="shared" si="71"/>
        <v>44091.438661092921</v>
      </c>
      <c r="R275" s="100">
        <f t="shared" si="72"/>
        <v>47066.492612770329</v>
      </c>
      <c r="S275" s="101"/>
    </row>
    <row r="276" spans="2:19" s="42" customFormat="1">
      <c r="B276" s="32">
        <v>851</v>
      </c>
      <c r="C276" s="33" t="s">
        <v>285</v>
      </c>
      <c r="D276" s="163">
        <v>122</v>
      </c>
      <c r="E276" s="99">
        <f t="shared" si="64"/>
        <v>9.2057407603036382E-4</v>
      </c>
      <c r="F276" s="99">
        <f t="shared" si="73"/>
        <v>9.2057407603036382E-4</v>
      </c>
      <c r="G276" s="99">
        <f t="shared" si="73"/>
        <v>9.2057407603036382E-4</v>
      </c>
      <c r="H276" s="99">
        <f t="shared" si="73"/>
        <v>9.2057407603036382E-4</v>
      </c>
      <c r="I276" s="99">
        <f t="shared" si="73"/>
        <v>9.2057407603036382E-4</v>
      </c>
      <c r="J276" s="99">
        <f t="shared" si="73"/>
        <v>9.2057407603036382E-4</v>
      </c>
      <c r="K276" s="93">
        <f t="shared" si="65"/>
        <v>851</v>
      </c>
      <c r="L276" s="93" t="str">
        <f t="shared" si="66"/>
        <v>Steenbergen</v>
      </c>
      <c r="M276" s="100">
        <f t="shared" si="67"/>
        <v>18227.366705401204</v>
      </c>
      <c r="N276" s="100">
        <f t="shared" si="68"/>
        <v>19725.140727102607</v>
      </c>
      <c r="O276" s="100">
        <f t="shared" si="69"/>
        <v>21224.755896956067</v>
      </c>
      <c r="P276" s="100">
        <f t="shared" si="70"/>
        <v>22726.212214961593</v>
      </c>
      <c r="Q276" s="100">
        <f t="shared" si="71"/>
        <v>24230.430255195206</v>
      </c>
      <c r="R276" s="100">
        <f t="shared" si="72"/>
        <v>25865.369814225131</v>
      </c>
      <c r="S276" s="101"/>
    </row>
    <row r="277" spans="2:19" s="42" customFormat="1">
      <c r="B277" s="32">
        <v>1708</v>
      </c>
      <c r="C277" s="33" t="s">
        <v>286</v>
      </c>
      <c r="D277" s="163">
        <v>485</v>
      </c>
      <c r="E277" s="99">
        <f t="shared" si="64"/>
        <v>3.659659236678086E-3</v>
      </c>
      <c r="F277" s="99">
        <f t="shared" si="73"/>
        <v>3.659659236678086E-3</v>
      </c>
      <c r="G277" s="99">
        <f t="shared" si="73"/>
        <v>3.659659236678086E-3</v>
      </c>
      <c r="H277" s="99">
        <f t="shared" si="73"/>
        <v>3.659659236678086E-3</v>
      </c>
      <c r="I277" s="99">
        <f t="shared" si="73"/>
        <v>3.659659236678086E-3</v>
      </c>
      <c r="J277" s="99">
        <f t="shared" si="73"/>
        <v>3.659659236678086E-3</v>
      </c>
      <c r="K277" s="93">
        <f t="shared" si="65"/>
        <v>1708</v>
      </c>
      <c r="L277" s="93" t="str">
        <f t="shared" si="66"/>
        <v>Steenwijkerland</v>
      </c>
      <c r="M277" s="100">
        <f t="shared" si="67"/>
        <v>72461.25288622611</v>
      </c>
      <c r="N277" s="100">
        <f t="shared" si="68"/>
        <v>78415.518464301349</v>
      </c>
      <c r="O277" s="100">
        <f t="shared" si="69"/>
        <v>84377.103360849957</v>
      </c>
      <c r="P277" s="100">
        <f t="shared" si="70"/>
        <v>90346.007575871903</v>
      </c>
      <c r="Q277" s="100">
        <f t="shared" si="71"/>
        <v>96325.890768603902</v>
      </c>
      <c r="R277" s="100">
        <f t="shared" si="72"/>
        <v>102825.44557294418</v>
      </c>
      <c r="S277" s="101"/>
    </row>
    <row r="278" spans="2:19" s="42" customFormat="1">
      <c r="B278" s="32">
        <v>971</v>
      </c>
      <c r="C278" s="33" t="s">
        <v>287</v>
      </c>
      <c r="D278" s="163">
        <v>127</v>
      </c>
      <c r="E278" s="99">
        <f t="shared" si="64"/>
        <v>9.5830252176931315E-4</v>
      </c>
      <c r="F278" s="99">
        <f t="shared" si="73"/>
        <v>9.5830252176931315E-4</v>
      </c>
      <c r="G278" s="99">
        <f t="shared" si="73"/>
        <v>9.5830252176931315E-4</v>
      </c>
      <c r="H278" s="99">
        <f t="shared" si="73"/>
        <v>9.5830252176931315E-4</v>
      </c>
      <c r="I278" s="99">
        <f t="shared" si="73"/>
        <v>9.5830252176931315E-4</v>
      </c>
      <c r="J278" s="99">
        <f t="shared" si="73"/>
        <v>9.5830252176931315E-4</v>
      </c>
      <c r="K278" s="93">
        <f t="shared" si="65"/>
        <v>971</v>
      </c>
      <c r="L278" s="93" t="str">
        <f t="shared" si="66"/>
        <v>Stein</v>
      </c>
      <c r="M278" s="100">
        <f t="shared" si="67"/>
        <v>18974.389931032401</v>
      </c>
      <c r="N278" s="100">
        <f t="shared" si="68"/>
        <v>20533.548133951073</v>
      </c>
      <c r="O278" s="100">
        <f t="shared" si="69"/>
        <v>22094.622941913283</v>
      </c>
      <c r="P278" s="100">
        <f t="shared" si="70"/>
        <v>23657.614354919035</v>
      </c>
      <c r="Q278" s="100">
        <f t="shared" si="71"/>
        <v>25223.480675490093</v>
      </c>
      <c r="R278" s="100">
        <f t="shared" si="72"/>
        <v>26925.425954152393</v>
      </c>
      <c r="S278" s="101"/>
    </row>
    <row r="279" spans="2:19" s="42" customFormat="1">
      <c r="B279" s="32">
        <v>1904</v>
      </c>
      <c r="C279" s="33" t="s">
        <v>288</v>
      </c>
      <c r="D279" s="163">
        <v>227</v>
      </c>
      <c r="E279" s="99">
        <f t="shared" si="64"/>
        <v>1.7128714365483E-3</v>
      </c>
      <c r="F279" s="99">
        <f t="shared" si="73"/>
        <v>1.7128714365483E-3</v>
      </c>
      <c r="G279" s="99">
        <f t="shared" si="73"/>
        <v>1.7128714365483E-3</v>
      </c>
      <c r="H279" s="99">
        <f t="shared" si="73"/>
        <v>1.7128714365483E-3</v>
      </c>
      <c r="I279" s="99">
        <f t="shared" si="73"/>
        <v>1.7128714365483E-3</v>
      </c>
      <c r="J279" s="99">
        <f t="shared" si="73"/>
        <v>1.7128714365483E-3</v>
      </c>
      <c r="K279" s="93">
        <f t="shared" si="65"/>
        <v>1904</v>
      </c>
      <c r="L279" s="93" t="str">
        <f t="shared" si="66"/>
        <v>Stichtse Vecht</v>
      </c>
      <c r="M279" s="100">
        <f t="shared" si="67"/>
        <v>33914.854443656339</v>
      </c>
      <c r="N279" s="100">
        <f t="shared" si="68"/>
        <v>36701.696270920424</v>
      </c>
      <c r="O279" s="100">
        <f t="shared" si="69"/>
        <v>39491.963841057608</v>
      </c>
      <c r="P279" s="100">
        <f t="shared" si="70"/>
        <v>42285.657154067885</v>
      </c>
      <c r="Q279" s="100">
        <f t="shared" si="71"/>
        <v>45084.489081387808</v>
      </c>
      <c r="R279" s="100">
        <f t="shared" si="72"/>
        <v>48126.548752697585</v>
      </c>
      <c r="S279" s="101"/>
    </row>
    <row r="280" spans="2:19" s="42" customFormat="1">
      <c r="B280" s="32">
        <v>1900</v>
      </c>
      <c r="C280" s="33" t="s">
        <v>289</v>
      </c>
      <c r="D280" s="163">
        <v>555</v>
      </c>
      <c r="E280" s="99">
        <f t="shared" si="64"/>
        <v>4.1878574770233762E-3</v>
      </c>
      <c r="F280" s="99">
        <f t="shared" si="73"/>
        <v>4.1878574770233762E-3</v>
      </c>
      <c r="G280" s="99">
        <f t="shared" si="73"/>
        <v>4.1878574770233762E-3</v>
      </c>
      <c r="H280" s="99">
        <f t="shared" si="73"/>
        <v>4.1878574770233762E-3</v>
      </c>
      <c r="I280" s="99">
        <f t="shared" si="73"/>
        <v>4.1878574770233762E-3</v>
      </c>
      <c r="J280" s="99">
        <f t="shared" si="73"/>
        <v>4.1878574770233762E-3</v>
      </c>
      <c r="K280" s="93">
        <f t="shared" si="65"/>
        <v>1900</v>
      </c>
      <c r="L280" s="93" t="str">
        <f t="shared" si="66"/>
        <v>Súdwest-Fryslân</v>
      </c>
      <c r="M280" s="100">
        <f t="shared" si="67"/>
        <v>82919.578045062852</v>
      </c>
      <c r="N280" s="100">
        <f t="shared" si="68"/>
        <v>89733.222160179881</v>
      </c>
      <c r="O280" s="100">
        <f t="shared" si="69"/>
        <v>96555.241990250957</v>
      </c>
      <c r="P280" s="100">
        <f t="shared" si="70"/>
        <v>103385.6375352761</v>
      </c>
      <c r="Q280" s="100">
        <f t="shared" si="71"/>
        <v>110228.59665273229</v>
      </c>
      <c r="R280" s="100">
        <f t="shared" si="72"/>
        <v>117666.23153192581</v>
      </c>
      <c r="S280" s="101"/>
    </row>
    <row r="281" spans="2:19" s="42" customFormat="1">
      <c r="B281" s="32">
        <v>715</v>
      </c>
      <c r="C281" s="33" t="s">
        <v>290</v>
      </c>
      <c r="D281" s="163">
        <v>405</v>
      </c>
      <c r="E281" s="99">
        <f t="shared" si="64"/>
        <v>3.0560041048548962E-3</v>
      </c>
      <c r="F281" s="99">
        <f t="shared" si="73"/>
        <v>3.0560041048548962E-3</v>
      </c>
      <c r="G281" s="99">
        <f t="shared" si="73"/>
        <v>3.0560041048548962E-3</v>
      </c>
      <c r="H281" s="99">
        <f t="shared" si="73"/>
        <v>3.0560041048548962E-3</v>
      </c>
      <c r="I281" s="99">
        <f t="shared" si="73"/>
        <v>3.0560041048548962E-3</v>
      </c>
      <c r="J281" s="99">
        <f t="shared" si="73"/>
        <v>3.0560041048548962E-3</v>
      </c>
      <c r="K281" s="93">
        <f t="shared" si="65"/>
        <v>715</v>
      </c>
      <c r="L281" s="93" t="str">
        <f t="shared" si="66"/>
        <v>Terneuzen</v>
      </c>
      <c r="M281" s="100">
        <f t="shared" si="67"/>
        <v>60508.881276126944</v>
      </c>
      <c r="N281" s="100">
        <f t="shared" si="68"/>
        <v>65480.999954725863</v>
      </c>
      <c r="O281" s="100">
        <f t="shared" si="69"/>
        <v>70459.230641534494</v>
      </c>
      <c r="P281" s="100">
        <f t="shared" si="70"/>
        <v>75443.573336552829</v>
      </c>
      <c r="Q281" s="100">
        <f t="shared" si="71"/>
        <v>80437.084043885727</v>
      </c>
      <c r="R281" s="100">
        <f t="shared" si="72"/>
        <v>85864.547334108021</v>
      </c>
      <c r="S281" s="101"/>
    </row>
    <row r="282" spans="2:19" s="42" customFormat="1">
      <c r="B282" s="32">
        <v>93</v>
      </c>
      <c r="C282" s="33" t="s">
        <v>291</v>
      </c>
      <c r="D282" s="163">
        <v>12</v>
      </c>
      <c r="E282" s="99">
        <f t="shared" si="64"/>
        <v>9.0548269773478405E-5</v>
      </c>
      <c r="F282" s="99">
        <f t="shared" si="73"/>
        <v>9.0548269773478405E-5</v>
      </c>
      <c r="G282" s="99">
        <f t="shared" si="73"/>
        <v>9.0548269773478405E-5</v>
      </c>
      <c r="H282" s="99">
        <f t="shared" si="73"/>
        <v>9.0548269773478405E-5</v>
      </c>
      <c r="I282" s="99">
        <f t="shared" si="73"/>
        <v>9.0548269773478405E-5</v>
      </c>
      <c r="J282" s="99">
        <f t="shared" si="73"/>
        <v>9.0548269773478405E-5</v>
      </c>
      <c r="K282" s="93">
        <f t="shared" si="65"/>
        <v>93</v>
      </c>
      <c r="L282" s="93" t="str">
        <f t="shared" si="66"/>
        <v>Terschelling</v>
      </c>
      <c r="M282" s="100">
        <f t="shared" si="67"/>
        <v>1792.8557415148725</v>
      </c>
      <c r="N282" s="100">
        <f t="shared" si="68"/>
        <v>1940.1777764363219</v>
      </c>
      <c r="O282" s="100">
        <f t="shared" si="69"/>
        <v>2087.6809078973183</v>
      </c>
      <c r="P282" s="100">
        <f t="shared" si="70"/>
        <v>2235.3651358978614</v>
      </c>
      <c r="Q282" s="100">
        <f t="shared" si="71"/>
        <v>2383.321008707725</v>
      </c>
      <c r="R282" s="100">
        <f t="shared" si="72"/>
        <v>2544.1347358254229</v>
      </c>
      <c r="S282" s="101"/>
    </row>
    <row r="283" spans="2:19" s="42" customFormat="1">
      <c r="B283" s="32">
        <v>448</v>
      </c>
      <c r="C283" s="33" t="s">
        <v>292</v>
      </c>
      <c r="D283" s="163">
        <v>82</v>
      </c>
      <c r="E283" s="99">
        <f t="shared" si="64"/>
        <v>6.1874651011876915E-4</v>
      </c>
      <c r="F283" s="99">
        <f t="shared" ref="F283:J292" si="74">E283</f>
        <v>6.1874651011876915E-4</v>
      </c>
      <c r="G283" s="99">
        <f t="shared" si="74"/>
        <v>6.1874651011876915E-4</v>
      </c>
      <c r="H283" s="99">
        <f t="shared" si="74"/>
        <v>6.1874651011876915E-4</v>
      </c>
      <c r="I283" s="99">
        <f t="shared" si="74"/>
        <v>6.1874651011876915E-4</v>
      </c>
      <c r="J283" s="99">
        <f t="shared" si="74"/>
        <v>6.1874651011876915E-4</v>
      </c>
      <c r="K283" s="93">
        <f t="shared" si="65"/>
        <v>448</v>
      </c>
      <c r="L283" s="93" t="str">
        <f t="shared" si="66"/>
        <v>Texel</v>
      </c>
      <c r="M283" s="100">
        <f t="shared" si="67"/>
        <v>12251.18090035163</v>
      </c>
      <c r="N283" s="100">
        <f t="shared" si="68"/>
        <v>13257.881472314866</v>
      </c>
      <c r="O283" s="100">
        <f t="shared" si="69"/>
        <v>14265.819537298341</v>
      </c>
      <c r="P283" s="100">
        <f t="shared" si="70"/>
        <v>15274.995095302054</v>
      </c>
      <c r="Q283" s="100">
        <f t="shared" si="71"/>
        <v>16286.026892836122</v>
      </c>
      <c r="R283" s="100">
        <f t="shared" si="72"/>
        <v>17384.920694807057</v>
      </c>
      <c r="S283" s="101"/>
    </row>
    <row r="284" spans="2:19" s="42" customFormat="1">
      <c r="B284" s="32">
        <v>1525</v>
      </c>
      <c r="C284" s="33" t="s">
        <v>293</v>
      </c>
      <c r="D284" s="163">
        <v>174</v>
      </c>
      <c r="E284" s="99">
        <f t="shared" si="64"/>
        <v>1.312949911715437E-3</v>
      </c>
      <c r="F284" s="99">
        <f t="shared" si="74"/>
        <v>1.312949911715437E-3</v>
      </c>
      <c r="G284" s="99">
        <f t="shared" si="74"/>
        <v>1.312949911715437E-3</v>
      </c>
      <c r="H284" s="99">
        <f t="shared" si="74"/>
        <v>1.312949911715437E-3</v>
      </c>
      <c r="I284" s="99">
        <f t="shared" si="74"/>
        <v>1.312949911715437E-3</v>
      </c>
      <c r="J284" s="99">
        <f t="shared" si="74"/>
        <v>1.312949911715437E-3</v>
      </c>
      <c r="K284" s="93">
        <f t="shared" si="65"/>
        <v>1525</v>
      </c>
      <c r="L284" s="93" t="str">
        <f t="shared" si="66"/>
        <v>Teylingen</v>
      </c>
      <c r="M284" s="100">
        <f t="shared" si="67"/>
        <v>25996.408251965651</v>
      </c>
      <c r="N284" s="100">
        <f t="shared" si="68"/>
        <v>28132.577758326668</v>
      </c>
      <c r="O284" s="100">
        <f t="shared" si="69"/>
        <v>30271.373164511115</v>
      </c>
      <c r="P284" s="100">
        <f t="shared" si="70"/>
        <v>32412.794470518991</v>
      </c>
      <c r="Q284" s="100">
        <f t="shared" si="71"/>
        <v>34558.154626262018</v>
      </c>
      <c r="R284" s="100">
        <f t="shared" si="72"/>
        <v>36889.953669468632</v>
      </c>
      <c r="S284" s="101"/>
    </row>
    <row r="285" spans="2:19" s="42" customFormat="1">
      <c r="B285" s="32">
        <v>716</v>
      </c>
      <c r="C285" s="33" t="s">
        <v>294</v>
      </c>
      <c r="D285" s="163">
        <v>187</v>
      </c>
      <c r="E285" s="99">
        <f t="shared" si="64"/>
        <v>1.4110438706367052E-3</v>
      </c>
      <c r="F285" s="99">
        <f t="shared" si="74"/>
        <v>1.4110438706367052E-3</v>
      </c>
      <c r="G285" s="99">
        <f t="shared" si="74"/>
        <v>1.4110438706367052E-3</v>
      </c>
      <c r="H285" s="99">
        <f t="shared" si="74"/>
        <v>1.4110438706367052E-3</v>
      </c>
      <c r="I285" s="99">
        <f t="shared" si="74"/>
        <v>1.4110438706367052E-3</v>
      </c>
      <c r="J285" s="99">
        <f t="shared" si="74"/>
        <v>1.4110438706367052E-3</v>
      </c>
      <c r="K285" s="93">
        <f t="shared" si="65"/>
        <v>716</v>
      </c>
      <c r="L285" s="93" t="str">
        <f t="shared" si="66"/>
        <v>Tholen</v>
      </c>
      <c r="M285" s="100">
        <f t="shared" si="67"/>
        <v>27938.668638606763</v>
      </c>
      <c r="N285" s="100">
        <f t="shared" si="68"/>
        <v>30234.437016132681</v>
      </c>
      <c r="O285" s="100">
        <f t="shared" si="69"/>
        <v>32533.027481399873</v>
      </c>
      <c r="P285" s="100">
        <f t="shared" si="70"/>
        <v>34834.440034408341</v>
      </c>
      <c r="Q285" s="100">
        <f t="shared" si="71"/>
        <v>37140.085719028713</v>
      </c>
      <c r="R285" s="100">
        <f t="shared" si="72"/>
        <v>39646.099633279504</v>
      </c>
      <c r="S285" s="101"/>
    </row>
    <row r="286" spans="2:19" s="42" customFormat="1">
      <c r="B286" s="32">
        <v>281</v>
      </c>
      <c r="C286" s="33" t="s">
        <v>295</v>
      </c>
      <c r="D286" s="163">
        <v>536</v>
      </c>
      <c r="E286" s="99">
        <f t="shared" si="64"/>
        <v>4.0444893832153692E-3</v>
      </c>
      <c r="F286" s="99">
        <f t="shared" si="74"/>
        <v>4.0444893832153692E-3</v>
      </c>
      <c r="G286" s="99">
        <f t="shared" si="74"/>
        <v>4.0444893832153692E-3</v>
      </c>
      <c r="H286" s="99">
        <f t="shared" si="74"/>
        <v>4.0444893832153692E-3</v>
      </c>
      <c r="I286" s="99">
        <f t="shared" si="74"/>
        <v>4.0444893832153692E-3</v>
      </c>
      <c r="J286" s="99">
        <f t="shared" si="74"/>
        <v>4.0444893832153692E-3</v>
      </c>
      <c r="K286" s="93">
        <f t="shared" si="65"/>
        <v>281</v>
      </c>
      <c r="L286" s="93" t="str">
        <f t="shared" si="66"/>
        <v>Tiel</v>
      </c>
      <c r="M286" s="100">
        <f t="shared" si="67"/>
        <v>80080.889787664317</v>
      </c>
      <c r="N286" s="100">
        <f t="shared" si="68"/>
        <v>86661.274014155715</v>
      </c>
      <c r="O286" s="100">
        <f t="shared" si="69"/>
        <v>93249.747219413548</v>
      </c>
      <c r="P286" s="100">
        <f t="shared" si="70"/>
        <v>99846.309403437815</v>
      </c>
      <c r="Q286" s="100">
        <f t="shared" si="71"/>
        <v>106455.00505561173</v>
      </c>
      <c r="R286" s="100">
        <f t="shared" si="72"/>
        <v>113638.01820020223</v>
      </c>
      <c r="S286" s="101"/>
    </row>
    <row r="287" spans="2:19" s="42" customFormat="1">
      <c r="B287" s="32">
        <v>855</v>
      </c>
      <c r="C287" s="33" t="s">
        <v>296</v>
      </c>
      <c r="D287" s="163">
        <v>2170</v>
      </c>
      <c r="E287" s="99">
        <f t="shared" si="64"/>
        <v>1.6374145450704012E-2</v>
      </c>
      <c r="F287" s="99">
        <f t="shared" si="74"/>
        <v>1.6374145450704012E-2</v>
      </c>
      <c r="G287" s="99">
        <f t="shared" si="74"/>
        <v>1.6374145450704012E-2</v>
      </c>
      <c r="H287" s="99">
        <f t="shared" si="74"/>
        <v>1.6374145450704012E-2</v>
      </c>
      <c r="I287" s="99">
        <f t="shared" si="74"/>
        <v>1.6374145450704012E-2</v>
      </c>
      <c r="J287" s="99">
        <f t="shared" si="74"/>
        <v>1.6374145450704012E-2</v>
      </c>
      <c r="K287" s="93">
        <f t="shared" si="65"/>
        <v>855</v>
      </c>
      <c r="L287" s="93" t="str">
        <f t="shared" si="66"/>
        <v>Tilburg</v>
      </c>
      <c r="M287" s="100">
        <f t="shared" si="67"/>
        <v>324208.07992393943</v>
      </c>
      <c r="N287" s="100">
        <f t="shared" si="68"/>
        <v>350848.81457223487</v>
      </c>
      <c r="O287" s="100">
        <f t="shared" si="69"/>
        <v>377522.29751143168</v>
      </c>
      <c r="P287" s="100">
        <f t="shared" si="70"/>
        <v>404228.52874152997</v>
      </c>
      <c r="Q287" s="100">
        <f t="shared" si="71"/>
        <v>430983.88240798027</v>
      </c>
      <c r="R287" s="100">
        <f t="shared" si="72"/>
        <v>460064.36472843064</v>
      </c>
      <c r="S287" s="101"/>
    </row>
    <row r="288" spans="2:19" s="42" customFormat="1">
      <c r="B288" s="32">
        <v>183</v>
      </c>
      <c r="C288" s="33" t="s">
        <v>297</v>
      </c>
      <c r="D288" s="163">
        <v>94</v>
      </c>
      <c r="E288" s="99">
        <f t="shared" si="64"/>
        <v>7.0929477989224753E-4</v>
      </c>
      <c r="F288" s="99">
        <f t="shared" si="74"/>
        <v>7.0929477989224753E-4</v>
      </c>
      <c r="G288" s="99">
        <f t="shared" si="74"/>
        <v>7.0929477989224753E-4</v>
      </c>
      <c r="H288" s="99">
        <f t="shared" si="74"/>
        <v>7.0929477989224753E-4</v>
      </c>
      <c r="I288" s="99">
        <f t="shared" si="74"/>
        <v>7.0929477989224753E-4</v>
      </c>
      <c r="J288" s="99">
        <f t="shared" si="74"/>
        <v>7.0929477989224753E-4</v>
      </c>
      <c r="K288" s="93">
        <f t="shared" si="65"/>
        <v>183</v>
      </c>
      <c r="L288" s="93" t="str">
        <f t="shared" si="66"/>
        <v>Tubbergen</v>
      </c>
      <c r="M288" s="100">
        <f t="shared" si="67"/>
        <v>14044.036641866502</v>
      </c>
      <c r="N288" s="100">
        <f t="shared" si="68"/>
        <v>15198.059248751188</v>
      </c>
      <c r="O288" s="100">
        <f t="shared" si="69"/>
        <v>16353.500445195659</v>
      </c>
      <c r="P288" s="100">
        <f t="shared" si="70"/>
        <v>17510.360231199917</v>
      </c>
      <c r="Q288" s="100">
        <f t="shared" si="71"/>
        <v>18669.347901543846</v>
      </c>
      <c r="R288" s="100">
        <f t="shared" si="72"/>
        <v>19929.055430632478</v>
      </c>
      <c r="S288" s="101"/>
    </row>
    <row r="289" spans="2:19" s="42" customFormat="1">
      <c r="B289" s="32">
        <v>1700</v>
      </c>
      <c r="C289" s="33" t="s">
        <v>298</v>
      </c>
      <c r="D289" s="163">
        <v>417</v>
      </c>
      <c r="E289" s="99">
        <f t="shared" si="64"/>
        <v>3.1465523746283747E-3</v>
      </c>
      <c r="F289" s="99">
        <f t="shared" si="74"/>
        <v>3.1465523746283747E-3</v>
      </c>
      <c r="G289" s="99">
        <f t="shared" si="74"/>
        <v>3.1465523746283747E-3</v>
      </c>
      <c r="H289" s="99">
        <f t="shared" si="74"/>
        <v>3.1465523746283747E-3</v>
      </c>
      <c r="I289" s="99">
        <f t="shared" si="74"/>
        <v>3.1465523746283747E-3</v>
      </c>
      <c r="J289" s="99">
        <f t="shared" si="74"/>
        <v>3.1465523746283747E-3</v>
      </c>
      <c r="K289" s="93">
        <f t="shared" si="65"/>
        <v>1700</v>
      </c>
      <c r="L289" s="93" t="str">
        <f t="shared" si="66"/>
        <v>Twenterand</v>
      </c>
      <c r="M289" s="100">
        <f t="shared" si="67"/>
        <v>62301.737017641819</v>
      </c>
      <c r="N289" s="100">
        <f t="shared" si="68"/>
        <v>67421.177731162185</v>
      </c>
      <c r="O289" s="100">
        <f t="shared" si="69"/>
        <v>72546.91154943181</v>
      </c>
      <c r="P289" s="100">
        <f t="shared" si="70"/>
        <v>77678.938472450682</v>
      </c>
      <c r="Q289" s="100">
        <f t="shared" si="71"/>
        <v>82820.405052593444</v>
      </c>
      <c r="R289" s="100">
        <f t="shared" si="72"/>
        <v>88408.682069933449</v>
      </c>
      <c r="S289" s="101"/>
    </row>
    <row r="290" spans="2:19" s="42" customFormat="1">
      <c r="B290" s="32">
        <v>1730</v>
      </c>
      <c r="C290" s="33" t="s">
        <v>299</v>
      </c>
      <c r="D290" s="163">
        <v>178</v>
      </c>
      <c r="E290" s="99">
        <f t="shared" si="64"/>
        <v>1.3431326683065964E-3</v>
      </c>
      <c r="F290" s="99">
        <f t="shared" si="74"/>
        <v>1.3431326683065964E-3</v>
      </c>
      <c r="G290" s="99">
        <f t="shared" si="74"/>
        <v>1.3431326683065964E-3</v>
      </c>
      <c r="H290" s="99">
        <f t="shared" si="74"/>
        <v>1.3431326683065964E-3</v>
      </c>
      <c r="I290" s="99">
        <f t="shared" si="74"/>
        <v>1.3431326683065964E-3</v>
      </c>
      <c r="J290" s="99">
        <f t="shared" si="74"/>
        <v>1.3431326683065964E-3</v>
      </c>
      <c r="K290" s="93">
        <f t="shared" si="65"/>
        <v>1730</v>
      </c>
      <c r="L290" s="93" t="str">
        <f t="shared" si="66"/>
        <v>Tynaarlo</v>
      </c>
      <c r="M290" s="100">
        <f t="shared" si="67"/>
        <v>26594.026832470608</v>
      </c>
      <c r="N290" s="100">
        <f t="shared" si="68"/>
        <v>28779.30368380544</v>
      </c>
      <c r="O290" s="100">
        <f t="shared" si="69"/>
        <v>30967.266800476886</v>
      </c>
      <c r="P290" s="100">
        <f t="shared" si="70"/>
        <v>33157.916182484943</v>
      </c>
      <c r="Q290" s="100">
        <f t="shared" si="71"/>
        <v>35352.594962497926</v>
      </c>
      <c r="R290" s="100">
        <f t="shared" si="72"/>
        <v>37737.998581410437</v>
      </c>
      <c r="S290" s="101"/>
    </row>
    <row r="291" spans="2:19" s="42" customFormat="1">
      <c r="B291" s="32">
        <v>737</v>
      </c>
      <c r="C291" s="33" t="s">
        <v>300</v>
      </c>
      <c r="D291" s="163">
        <v>231</v>
      </c>
      <c r="E291" s="99">
        <f t="shared" si="64"/>
        <v>1.7430541931394595E-3</v>
      </c>
      <c r="F291" s="99">
        <f t="shared" si="74"/>
        <v>1.7430541931394595E-3</v>
      </c>
      <c r="G291" s="99">
        <f t="shared" si="74"/>
        <v>1.7430541931394595E-3</v>
      </c>
      <c r="H291" s="99">
        <f t="shared" si="74"/>
        <v>1.7430541931394595E-3</v>
      </c>
      <c r="I291" s="99">
        <f t="shared" si="74"/>
        <v>1.7430541931394595E-3</v>
      </c>
      <c r="J291" s="99">
        <f t="shared" si="74"/>
        <v>1.7430541931394595E-3</v>
      </c>
      <c r="K291" s="93">
        <f t="shared" si="65"/>
        <v>737</v>
      </c>
      <c r="L291" s="93" t="str">
        <f t="shared" si="66"/>
        <v>Tytsjerksteradiel</v>
      </c>
      <c r="M291" s="100">
        <f t="shared" si="67"/>
        <v>34512.4730241613</v>
      </c>
      <c r="N291" s="100">
        <f t="shared" si="68"/>
        <v>37348.422196399195</v>
      </c>
      <c r="O291" s="100">
        <f t="shared" si="69"/>
        <v>40187.857477023375</v>
      </c>
      <c r="P291" s="100">
        <f t="shared" si="70"/>
        <v>43030.778866033834</v>
      </c>
      <c r="Q291" s="100">
        <f t="shared" si="71"/>
        <v>45878.929417623709</v>
      </c>
      <c r="R291" s="100">
        <f t="shared" si="72"/>
        <v>48974.593664639389</v>
      </c>
      <c r="S291" s="101"/>
    </row>
    <row r="292" spans="2:19" s="42" customFormat="1">
      <c r="B292" s="32">
        <v>450</v>
      </c>
      <c r="C292" s="33" t="s">
        <v>301</v>
      </c>
      <c r="D292" s="163">
        <v>71</v>
      </c>
      <c r="E292" s="99">
        <f t="shared" si="64"/>
        <v>5.3574392949308058E-4</v>
      </c>
      <c r="F292" s="99">
        <f t="shared" si="74"/>
        <v>5.3574392949308058E-4</v>
      </c>
      <c r="G292" s="99">
        <f t="shared" si="74"/>
        <v>5.3574392949308058E-4</v>
      </c>
      <c r="H292" s="99">
        <f t="shared" si="74"/>
        <v>5.3574392949308058E-4</v>
      </c>
      <c r="I292" s="99">
        <f t="shared" si="74"/>
        <v>5.3574392949308058E-4</v>
      </c>
      <c r="J292" s="99">
        <f t="shared" si="74"/>
        <v>5.3574392949308058E-4</v>
      </c>
      <c r="K292" s="93">
        <f t="shared" si="65"/>
        <v>450</v>
      </c>
      <c r="L292" s="93" t="str">
        <f t="shared" si="66"/>
        <v>Uitgeest</v>
      </c>
      <c r="M292" s="100">
        <f t="shared" si="67"/>
        <v>10607.729803962995</v>
      </c>
      <c r="N292" s="100">
        <f t="shared" si="68"/>
        <v>11479.385177248238</v>
      </c>
      <c r="O292" s="100">
        <f t="shared" si="69"/>
        <v>12352.112038392466</v>
      </c>
      <c r="P292" s="100">
        <f t="shared" si="70"/>
        <v>13225.910387395681</v>
      </c>
      <c r="Q292" s="100">
        <f t="shared" si="71"/>
        <v>14101.315968187373</v>
      </c>
      <c r="R292" s="100">
        <f t="shared" si="72"/>
        <v>15052.797186967086</v>
      </c>
      <c r="S292" s="101"/>
    </row>
    <row r="293" spans="2:19" s="42" customFormat="1">
      <c r="B293" s="32">
        <v>451</v>
      </c>
      <c r="C293" s="33" t="s">
        <v>302</v>
      </c>
      <c r="D293" s="163">
        <v>156</v>
      </c>
      <c r="E293" s="99">
        <f t="shared" si="64"/>
        <v>1.1771275070552195E-3</v>
      </c>
      <c r="F293" s="99">
        <f t="shared" ref="F293:J302" si="75">E293</f>
        <v>1.1771275070552195E-3</v>
      </c>
      <c r="G293" s="99">
        <f t="shared" si="75"/>
        <v>1.1771275070552195E-3</v>
      </c>
      <c r="H293" s="99">
        <f t="shared" si="75"/>
        <v>1.1771275070552195E-3</v>
      </c>
      <c r="I293" s="99">
        <f t="shared" si="75"/>
        <v>1.1771275070552195E-3</v>
      </c>
      <c r="J293" s="99">
        <f t="shared" si="75"/>
        <v>1.1771275070552195E-3</v>
      </c>
      <c r="K293" s="93">
        <f t="shared" si="65"/>
        <v>451</v>
      </c>
      <c r="L293" s="93" t="str">
        <f t="shared" si="66"/>
        <v>Uithoorn</v>
      </c>
      <c r="M293" s="100">
        <f t="shared" si="67"/>
        <v>23307.124639693346</v>
      </c>
      <c r="N293" s="100">
        <f t="shared" si="68"/>
        <v>25222.311093672186</v>
      </c>
      <c r="O293" s="100">
        <f t="shared" si="69"/>
        <v>27139.85180266514</v>
      </c>
      <c r="P293" s="100">
        <f t="shared" si="70"/>
        <v>29059.746766672204</v>
      </c>
      <c r="Q293" s="100">
        <f t="shared" si="71"/>
        <v>30983.173113200432</v>
      </c>
      <c r="R293" s="100">
        <f t="shared" si="72"/>
        <v>33073.751565730505</v>
      </c>
      <c r="S293" s="101"/>
    </row>
    <row r="294" spans="2:19" s="42" customFormat="1">
      <c r="B294" s="32">
        <v>184</v>
      </c>
      <c r="C294" s="33" t="s">
        <v>303</v>
      </c>
      <c r="D294" s="163">
        <v>145</v>
      </c>
      <c r="E294" s="99">
        <f t="shared" si="64"/>
        <v>1.0941249264295309E-3</v>
      </c>
      <c r="F294" s="99">
        <f t="shared" si="75"/>
        <v>1.0941249264295309E-3</v>
      </c>
      <c r="G294" s="99">
        <f t="shared" si="75"/>
        <v>1.0941249264295309E-3</v>
      </c>
      <c r="H294" s="99">
        <f t="shared" si="75"/>
        <v>1.0941249264295309E-3</v>
      </c>
      <c r="I294" s="99">
        <f t="shared" si="75"/>
        <v>1.0941249264295309E-3</v>
      </c>
      <c r="J294" s="99">
        <f t="shared" si="75"/>
        <v>1.0941249264295309E-3</v>
      </c>
      <c r="K294" s="93">
        <f t="shared" si="65"/>
        <v>184</v>
      </c>
      <c r="L294" s="93" t="str">
        <f t="shared" si="66"/>
        <v>Urk</v>
      </c>
      <c r="M294" s="100">
        <f t="shared" si="67"/>
        <v>21663.673543304711</v>
      </c>
      <c r="N294" s="100">
        <f t="shared" si="68"/>
        <v>23443.814798605559</v>
      </c>
      <c r="O294" s="100">
        <f t="shared" si="69"/>
        <v>25226.144303759265</v>
      </c>
      <c r="P294" s="100">
        <f t="shared" si="70"/>
        <v>27010.662058765829</v>
      </c>
      <c r="Q294" s="100">
        <f t="shared" si="71"/>
        <v>28798.462188551683</v>
      </c>
      <c r="R294" s="100">
        <f t="shared" si="72"/>
        <v>30741.628057890528</v>
      </c>
      <c r="S294" s="101"/>
    </row>
    <row r="295" spans="2:19" s="42" customFormat="1">
      <c r="B295" s="32">
        <v>344</v>
      </c>
      <c r="C295" s="33" t="s">
        <v>304</v>
      </c>
      <c r="D295" s="163">
        <v>1988</v>
      </c>
      <c r="E295" s="99">
        <f t="shared" si="64"/>
        <v>1.5000830025806256E-2</v>
      </c>
      <c r="F295" s="99">
        <f t="shared" si="75"/>
        <v>1.5000830025806256E-2</v>
      </c>
      <c r="G295" s="99">
        <f t="shared" si="75"/>
        <v>1.5000830025806256E-2</v>
      </c>
      <c r="H295" s="99">
        <f t="shared" si="75"/>
        <v>1.5000830025806256E-2</v>
      </c>
      <c r="I295" s="99">
        <f t="shared" si="75"/>
        <v>1.5000830025806256E-2</v>
      </c>
      <c r="J295" s="99">
        <f t="shared" si="75"/>
        <v>1.5000830025806256E-2</v>
      </c>
      <c r="K295" s="93">
        <f t="shared" si="65"/>
        <v>344</v>
      </c>
      <c r="L295" s="93" t="str">
        <f t="shared" si="66"/>
        <v>Utrecht</v>
      </c>
      <c r="M295" s="100">
        <f t="shared" si="67"/>
        <v>297016.43451096385</v>
      </c>
      <c r="N295" s="100">
        <f t="shared" si="68"/>
        <v>321422.78496295062</v>
      </c>
      <c r="O295" s="100">
        <f t="shared" si="69"/>
        <v>345859.13707498903</v>
      </c>
      <c r="P295" s="100">
        <f t="shared" si="70"/>
        <v>370325.49084707903</v>
      </c>
      <c r="Q295" s="100">
        <f t="shared" si="71"/>
        <v>394836.84710924648</v>
      </c>
      <c r="R295" s="100">
        <f t="shared" si="72"/>
        <v>421478.32123507839</v>
      </c>
    </row>
    <row r="296" spans="2:19" s="42" customFormat="1">
      <c r="B296" s="32">
        <v>1581</v>
      </c>
      <c r="C296" s="33" t="s">
        <v>305</v>
      </c>
      <c r="D296" s="163">
        <v>238</v>
      </c>
      <c r="E296" s="99">
        <f t="shared" si="64"/>
        <v>1.7958740171739884E-3</v>
      </c>
      <c r="F296" s="99">
        <f t="shared" si="75"/>
        <v>1.7958740171739884E-3</v>
      </c>
      <c r="G296" s="99">
        <f t="shared" si="75"/>
        <v>1.7958740171739884E-3</v>
      </c>
      <c r="H296" s="99">
        <f t="shared" si="75"/>
        <v>1.7958740171739884E-3</v>
      </c>
      <c r="I296" s="99">
        <f t="shared" si="75"/>
        <v>1.7958740171739884E-3</v>
      </c>
      <c r="J296" s="99">
        <f t="shared" si="75"/>
        <v>1.7958740171739884E-3</v>
      </c>
      <c r="K296" s="93">
        <f t="shared" si="65"/>
        <v>1581</v>
      </c>
      <c r="L296" s="93" t="str">
        <f t="shared" si="66"/>
        <v>Utrechtse Heuvelrug</v>
      </c>
      <c r="M296" s="100">
        <f t="shared" si="67"/>
        <v>35558.305540044974</v>
      </c>
      <c r="N296" s="100">
        <f t="shared" si="68"/>
        <v>38480.192565987047</v>
      </c>
      <c r="O296" s="100">
        <f t="shared" si="69"/>
        <v>41405.671339963475</v>
      </c>
      <c r="P296" s="100">
        <f t="shared" si="70"/>
        <v>44334.741861974253</v>
      </c>
      <c r="Q296" s="100">
        <f t="shared" si="71"/>
        <v>47269.200006036546</v>
      </c>
      <c r="R296" s="100">
        <f t="shared" si="72"/>
        <v>50458.672260537554</v>
      </c>
      <c r="S296" s="101"/>
    </row>
    <row r="297" spans="2:19" s="42" customFormat="1">
      <c r="B297" s="32">
        <v>981</v>
      </c>
      <c r="C297" s="33" t="s">
        <v>306</v>
      </c>
      <c r="D297" s="163">
        <v>86</v>
      </c>
      <c r="E297" s="99">
        <f t="shared" si="64"/>
        <v>6.4892926670992858E-4</v>
      </c>
      <c r="F297" s="99">
        <f t="shared" si="75"/>
        <v>6.4892926670992858E-4</v>
      </c>
      <c r="G297" s="99">
        <f t="shared" si="75"/>
        <v>6.4892926670992858E-4</v>
      </c>
      <c r="H297" s="99">
        <f t="shared" si="75"/>
        <v>6.4892926670992858E-4</v>
      </c>
      <c r="I297" s="99">
        <f t="shared" si="75"/>
        <v>6.4892926670992858E-4</v>
      </c>
      <c r="J297" s="99">
        <f t="shared" si="75"/>
        <v>6.4892926670992858E-4</v>
      </c>
      <c r="K297" s="93">
        <f t="shared" si="65"/>
        <v>981</v>
      </c>
      <c r="L297" s="93" t="str">
        <f t="shared" si="66"/>
        <v>Vaals</v>
      </c>
      <c r="M297" s="100">
        <f t="shared" si="67"/>
        <v>12848.799480856585</v>
      </c>
      <c r="N297" s="100">
        <f t="shared" si="68"/>
        <v>13904.607397793639</v>
      </c>
      <c r="O297" s="100">
        <f t="shared" si="69"/>
        <v>14961.713173264114</v>
      </c>
      <c r="P297" s="100">
        <f t="shared" si="70"/>
        <v>16020.116807268007</v>
      </c>
      <c r="Q297" s="100">
        <f t="shared" si="71"/>
        <v>17080.46722907203</v>
      </c>
      <c r="R297" s="100">
        <f t="shared" si="72"/>
        <v>18232.965606748865</v>
      </c>
      <c r="S297" s="101"/>
    </row>
    <row r="298" spans="2:19" s="42" customFormat="1">
      <c r="B298" s="32">
        <v>994</v>
      </c>
      <c r="C298" s="33" t="s">
        <v>307</v>
      </c>
      <c r="D298" s="163">
        <v>88</v>
      </c>
      <c r="E298" s="99">
        <f t="shared" si="64"/>
        <v>6.640206450055084E-4</v>
      </c>
      <c r="F298" s="99">
        <f t="shared" si="75"/>
        <v>6.640206450055084E-4</v>
      </c>
      <c r="G298" s="99">
        <f t="shared" si="75"/>
        <v>6.640206450055084E-4</v>
      </c>
      <c r="H298" s="99">
        <f t="shared" si="75"/>
        <v>6.640206450055084E-4</v>
      </c>
      <c r="I298" s="99">
        <f t="shared" si="75"/>
        <v>6.640206450055084E-4</v>
      </c>
      <c r="J298" s="99">
        <f t="shared" si="75"/>
        <v>6.640206450055084E-4</v>
      </c>
      <c r="K298" s="93">
        <f t="shared" si="65"/>
        <v>994</v>
      </c>
      <c r="L298" s="93" t="str">
        <f t="shared" si="66"/>
        <v>Valkenburg aan de Geul</v>
      </c>
      <c r="M298" s="100">
        <f t="shared" si="67"/>
        <v>13147.608771109066</v>
      </c>
      <c r="N298" s="100">
        <f t="shared" si="68"/>
        <v>14227.970360533029</v>
      </c>
      <c r="O298" s="100">
        <f t="shared" si="69"/>
        <v>15309.659991247001</v>
      </c>
      <c r="P298" s="100">
        <f t="shared" si="70"/>
        <v>16392.677663250986</v>
      </c>
      <c r="Q298" s="100">
        <f t="shared" si="71"/>
        <v>17477.687397189988</v>
      </c>
      <c r="R298" s="100">
        <f t="shared" si="72"/>
        <v>18656.988062719771</v>
      </c>
      <c r="S298" s="101"/>
    </row>
    <row r="299" spans="2:19" s="42" customFormat="1">
      <c r="B299" s="32">
        <v>858</v>
      </c>
      <c r="C299" s="33" t="s">
        <v>308</v>
      </c>
      <c r="D299" s="163">
        <v>222</v>
      </c>
      <c r="E299" s="99">
        <f t="shared" si="64"/>
        <v>1.6751429908093507E-3</v>
      </c>
      <c r="F299" s="99">
        <f t="shared" si="75"/>
        <v>1.6751429908093507E-3</v>
      </c>
      <c r="G299" s="99">
        <f t="shared" si="75"/>
        <v>1.6751429908093507E-3</v>
      </c>
      <c r="H299" s="99">
        <f t="shared" si="75"/>
        <v>1.6751429908093507E-3</v>
      </c>
      <c r="I299" s="99">
        <f t="shared" si="75"/>
        <v>1.6751429908093507E-3</v>
      </c>
      <c r="J299" s="99">
        <f t="shared" si="75"/>
        <v>1.6751429908093507E-3</v>
      </c>
      <c r="K299" s="93">
        <f t="shared" si="65"/>
        <v>858</v>
      </c>
      <c r="L299" s="93" t="str">
        <f t="shared" si="66"/>
        <v>Valkenswaard</v>
      </c>
      <c r="M299" s="100">
        <f t="shared" si="67"/>
        <v>33167.831218025145</v>
      </c>
      <c r="N299" s="100">
        <f t="shared" si="68"/>
        <v>35893.288864071961</v>
      </c>
      <c r="O299" s="100">
        <f t="shared" si="69"/>
        <v>38622.096796100392</v>
      </c>
      <c r="P299" s="100">
        <f t="shared" si="70"/>
        <v>41354.255014110444</v>
      </c>
      <c r="Q299" s="100">
        <f t="shared" si="71"/>
        <v>44091.438661092921</v>
      </c>
      <c r="R299" s="100">
        <f t="shared" si="72"/>
        <v>47066.492612770329</v>
      </c>
      <c r="S299" s="101"/>
    </row>
    <row r="300" spans="2:19" s="42" customFormat="1">
      <c r="B300" s="32">
        <v>47</v>
      </c>
      <c r="C300" s="33" t="s">
        <v>309</v>
      </c>
      <c r="D300" s="163">
        <v>371</v>
      </c>
      <c r="E300" s="99">
        <f t="shared" si="64"/>
        <v>2.799450673830041E-3</v>
      </c>
      <c r="F300" s="99">
        <f t="shared" si="75"/>
        <v>2.799450673830041E-3</v>
      </c>
      <c r="G300" s="99">
        <f t="shared" si="75"/>
        <v>2.799450673830041E-3</v>
      </c>
      <c r="H300" s="99">
        <f t="shared" si="75"/>
        <v>2.799450673830041E-3</v>
      </c>
      <c r="I300" s="99">
        <f t="shared" si="75"/>
        <v>2.799450673830041E-3</v>
      </c>
      <c r="J300" s="99">
        <f t="shared" si="75"/>
        <v>2.799450673830041E-3</v>
      </c>
      <c r="K300" s="93">
        <f t="shared" si="65"/>
        <v>47</v>
      </c>
      <c r="L300" s="93" t="str">
        <f t="shared" si="66"/>
        <v>Veendam</v>
      </c>
      <c r="M300" s="100">
        <f t="shared" si="67"/>
        <v>55429.123341834813</v>
      </c>
      <c r="N300" s="100">
        <f t="shared" si="68"/>
        <v>59983.829588156288</v>
      </c>
      <c r="O300" s="100">
        <f t="shared" si="69"/>
        <v>64544.134735825428</v>
      </c>
      <c r="P300" s="100">
        <f t="shared" si="70"/>
        <v>69110.038784842225</v>
      </c>
      <c r="Q300" s="100">
        <f t="shared" si="71"/>
        <v>73684.341185880505</v>
      </c>
      <c r="R300" s="100">
        <f t="shared" si="72"/>
        <v>78656.165582602669</v>
      </c>
      <c r="S300" s="101"/>
    </row>
    <row r="301" spans="2:19" s="42" customFormat="1">
      <c r="B301" s="32">
        <v>345</v>
      </c>
      <c r="C301" s="33" t="s">
        <v>310</v>
      </c>
      <c r="D301" s="163">
        <v>551</v>
      </c>
      <c r="E301" s="99">
        <f t="shared" si="64"/>
        <v>4.1576747204322174E-3</v>
      </c>
      <c r="F301" s="99">
        <f t="shared" si="75"/>
        <v>4.1576747204322174E-3</v>
      </c>
      <c r="G301" s="99">
        <f t="shared" si="75"/>
        <v>4.1576747204322174E-3</v>
      </c>
      <c r="H301" s="99">
        <f t="shared" si="75"/>
        <v>4.1576747204322174E-3</v>
      </c>
      <c r="I301" s="99">
        <f t="shared" si="75"/>
        <v>4.1576747204322174E-3</v>
      </c>
      <c r="J301" s="99">
        <f t="shared" si="75"/>
        <v>4.1576747204322174E-3</v>
      </c>
      <c r="K301" s="93">
        <f t="shared" si="65"/>
        <v>345</v>
      </c>
      <c r="L301" s="93" t="str">
        <f t="shared" si="66"/>
        <v>Veenendaal</v>
      </c>
      <c r="M301" s="100">
        <f t="shared" si="67"/>
        <v>82321.959464557905</v>
      </c>
      <c r="N301" s="100">
        <f t="shared" si="68"/>
        <v>89086.496234701117</v>
      </c>
      <c r="O301" s="100">
        <f t="shared" si="69"/>
        <v>95859.348354285205</v>
      </c>
      <c r="P301" s="100">
        <f t="shared" si="70"/>
        <v>102640.51582331015</v>
      </c>
      <c r="Q301" s="100">
        <f t="shared" si="71"/>
        <v>109434.15631649639</v>
      </c>
      <c r="R301" s="100">
        <f t="shared" si="72"/>
        <v>116818.18661998402</v>
      </c>
      <c r="S301" s="101"/>
    </row>
    <row r="302" spans="2:19" s="42" customFormat="1">
      <c r="B302" s="32">
        <v>717</v>
      </c>
      <c r="C302" s="33" t="s">
        <v>311</v>
      </c>
      <c r="D302" s="163">
        <v>85</v>
      </c>
      <c r="E302" s="99">
        <f t="shared" si="64"/>
        <v>6.4138357756213878E-4</v>
      </c>
      <c r="F302" s="99">
        <f t="shared" si="75"/>
        <v>6.4138357756213878E-4</v>
      </c>
      <c r="G302" s="99">
        <f t="shared" si="75"/>
        <v>6.4138357756213878E-4</v>
      </c>
      <c r="H302" s="99">
        <f t="shared" si="75"/>
        <v>6.4138357756213878E-4</v>
      </c>
      <c r="I302" s="99">
        <f t="shared" si="75"/>
        <v>6.4138357756213878E-4</v>
      </c>
      <c r="J302" s="99">
        <f t="shared" si="75"/>
        <v>6.4138357756213878E-4</v>
      </c>
      <c r="K302" s="93">
        <f t="shared" si="65"/>
        <v>717</v>
      </c>
      <c r="L302" s="93" t="str">
        <f t="shared" si="66"/>
        <v>Veere</v>
      </c>
      <c r="M302" s="100">
        <f t="shared" si="67"/>
        <v>12699.394835730347</v>
      </c>
      <c r="N302" s="100">
        <f t="shared" si="68"/>
        <v>13742.925916423948</v>
      </c>
      <c r="O302" s="100">
        <f t="shared" si="69"/>
        <v>14787.739764272672</v>
      </c>
      <c r="P302" s="100">
        <f t="shared" si="70"/>
        <v>15833.836379276519</v>
      </c>
      <c r="Q302" s="100">
        <f t="shared" si="71"/>
        <v>16881.857145013055</v>
      </c>
      <c r="R302" s="100">
        <f t="shared" si="72"/>
        <v>18020.954378763414</v>
      </c>
      <c r="S302" s="101"/>
    </row>
    <row r="303" spans="2:19" s="42" customFormat="1">
      <c r="B303" s="32">
        <v>861</v>
      </c>
      <c r="C303" s="33" t="s">
        <v>312</v>
      </c>
      <c r="D303" s="163">
        <v>286</v>
      </c>
      <c r="E303" s="99">
        <f t="shared" si="64"/>
        <v>2.1580670962679021E-3</v>
      </c>
      <c r="F303" s="99">
        <f t="shared" ref="F303:J312" si="76">E303</f>
        <v>2.1580670962679021E-3</v>
      </c>
      <c r="G303" s="99">
        <f t="shared" si="76"/>
        <v>2.1580670962679021E-3</v>
      </c>
      <c r="H303" s="99">
        <f t="shared" si="76"/>
        <v>2.1580670962679021E-3</v>
      </c>
      <c r="I303" s="99">
        <f t="shared" si="76"/>
        <v>2.1580670962679021E-3</v>
      </c>
      <c r="J303" s="99">
        <f t="shared" si="76"/>
        <v>2.1580670962679021E-3</v>
      </c>
      <c r="K303" s="93">
        <f t="shared" si="65"/>
        <v>861</v>
      </c>
      <c r="L303" s="93" t="str">
        <f t="shared" si="66"/>
        <v>Veldhoven</v>
      </c>
      <c r="M303" s="100">
        <f t="shared" si="67"/>
        <v>42729.72850610446</v>
      </c>
      <c r="N303" s="100">
        <f t="shared" si="68"/>
        <v>46240.90367173234</v>
      </c>
      <c r="O303" s="100">
        <f t="shared" si="69"/>
        <v>49756.394971552749</v>
      </c>
      <c r="P303" s="100">
        <f t="shared" si="70"/>
        <v>53276.202405565702</v>
      </c>
      <c r="Q303" s="100">
        <f t="shared" si="71"/>
        <v>56802.48404086745</v>
      </c>
      <c r="R303" s="100">
        <f t="shared" si="72"/>
        <v>60635.211203839244</v>
      </c>
      <c r="S303" s="101"/>
    </row>
    <row r="304" spans="2:19" s="42" customFormat="1">
      <c r="B304" s="32">
        <v>453</v>
      </c>
      <c r="C304" s="33" t="s">
        <v>313</v>
      </c>
      <c r="D304" s="163">
        <v>505</v>
      </c>
      <c r="E304" s="99">
        <f t="shared" si="64"/>
        <v>3.8105730196338833E-3</v>
      </c>
      <c r="F304" s="99">
        <f t="shared" si="76"/>
        <v>3.8105730196338833E-3</v>
      </c>
      <c r="G304" s="99">
        <f t="shared" si="76"/>
        <v>3.8105730196338833E-3</v>
      </c>
      <c r="H304" s="99">
        <f t="shared" si="76"/>
        <v>3.8105730196338833E-3</v>
      </c>
      <c r="I304" s="99">
        <f t="shared" si="76"/>
        <v>3.8105730196338833E-3</v>
      </c>
      <c r="J304" s="99">
        <f t="shared" si="76"/>
        <v>3.8105730196338833E-3</v>
      </c>
      <c r="K304" s="93">
        <f t="shared" si="65"/>
        <v>453</v>
      </c>
      <c r="L304" s="93" t="str">
        <f t="shared" si="66"/>
        <v>Velsen</v>
      </c>
      <c r="M304" s="100">
        <f t="shared" si="67"/>
        <v>75449.345788750885</v>
      </c>
      <c r="N304" s="100">
        <f t="shared" si="68"/>
        <v>81649.148091695213</v>
      </c>
      <c r="O304" s="100">
        <f t="shared" si="69"/>
        <v>87856.571540678808</v>
      </c>
      <c r="P304" s="100">
        <f t="shared" si="70"/>
        <v>94071.616135701683</v>
      </c>
      <c r="Q304" s="100">
        <f t="shared" si="71"/>
        <v>100298.09244978345</v>
      </c>
      <c r="R304" s="100">
        <f t="shared" si="72"/>
        <v>107065.67013265322</v>
      </c>
      <c r="S304" s="101"/>
    </row>
    <row r="305" spans="2:19" s="42" customFormat="1">
      <c r="B305" s="32">
        <v>983</v>
      </c>
      <c r="C305" s="33" t="s">
        <v>314</v>
      </c>
      <c r="D305" s="163">
        <v>1030</v>
      </c>
      <c r="E305" s="99">
        <f t="shared" si="64"/>
        <v>7.772059822223564E-3</v>
      </c>
      <c r="F305" s="99">
        <f t="shared" si="76"/>
        <v>7.772059822223564E-3</v>
      </c>
      <c r="G305" s="99">
        <f t="shared" si="76"/>
        <v>7.772059822223564E-3</v>
      </c>
      <c r="H305" s="99">
        <f t="shared" si="76"/>
        <v>7.772059822223564E-3</v>
      </c>
      <c r="I305" s="99">
        <f t="shared" si="76"/>
        <v>7.772059822223564E-3</v>
      </c>
      <c r="J305" s="99">
        <f t="shared" si="76"/>
        <v>7.772059822223564E-3</v>
      </c>
      <c r="K305" s="93">
        <f t="shared" si="65"/>
        <v>983</v>
      </c>
      <c r="L305" s="93" t="str">
        <f t="shared" si="66"/>
        <v>Venlo</v>
      </c>
      <c r="M305" s="100">
        <f t="shared" si="67"/>
        <v>153886.78448002657</v>
      </c>
      <c r="N305" s="100">
        <f t="shared" si="68"/>
        <v>166531.92581078431</v>
      </c>
      <c r="O305" s="100">
        <f t="shared" si="69"/>
        <v>179192.61126118648</v>
      </c>
      <c r="P305" s="100">
        <f t="shared" si="70"/>
        <v>191868.84083123313</v>
      </c>
      <c r="Q305" s="100">
        <f t="shared" si="71"/>
        <v>204568.38658074642</v>
      </c>
      <c r="R305" s="100">
        <f t="shared" si="72"/>
        <v>218371.56482501546</v>
      </c>
      <c r="S305" s="101"/>
    </row>
    <row r="306" spans="2:19" s="42" customFormat="1">
      <c r="B306" s="32">
        <v>984</v>
      </c>
      <c r="C306" s="33" t="s">
        <v>315</v>
      </c>
      <c r="D306" s="163">
        <v>411</v>
      </c>
      <c r="E306" s="99">
        <f t="shared" si="64"/>
        <v>3.1012782397416357E-3</v>
      </c>
      <c r="F306" s="99">
        <f t="shared" si="76"/>
        <v>3.1012782397416357E-3</v>
      </c>
      <c r="G306" s="99">
        <f t="shared" si="76"/>
        <v>3.1012782397416357E-3</v>
      </c>
      <c r="H306" s="99">
        <f t="shared" si="76"/>
        <v>3.1012782397416357E-3</v>
      </c>
      <c r="I306" s="99">
        <f t="shared" si="76"/>
        <v>3.1012782397416357E-3</v>
      </c>
      <c r="J306" s="99">
        <f t="shared" si="76"/>
        <v>3.1012782397416357E-3</v>
      </c>
      <c r="K306" s="93">
        <f t="shared" si="65"/>
        <v>984</v>
      </c>
      <c r="L306" s="93" t="str">
        <f t="shared" si="66"/>
        <v>Venray</v>
      </c>
      <c r="M306" s="100">
        <f t="shared" si="67"/>
        <v>61405.309146884385</v>
      </c>
      <c r="N306" s="100">
        <f t="shared" si="68"/>
        <v>66451.088842944024</v>
      </c>
      <c r="O306" s="100">
        <f t="shared" si="69"/>
        <v>71503.071095483159</v>
      </c>
      <c r="P306" s="100">
        <f t="shared" si="70"/>
        <v>76561.255904501755</v>
      </c>
      <c r="Q306" s="100">
        <f t="shared" si="71"/>
        <v>81628.7445482396</v>
      </c>
      <c r="R306" s="100">
        <f t="shared" si="72"/>
        <v>87136.614702020743</v>
      </c>
      <c r="S306" s="101"/>
    </row>
    <row r="307" spans="2:19" s="42" customFormat="1">
      <c r="B307" s="32">
        <v>1961</v>
      </c>
      <c r="C307" s="33" t="s">
        <v>316</v>
      </c>
      <c r="D307" s="163">
        <v>322</v>
      </c>
      <c r="E307" s="99">
        <f t="shared" si="64"/>
        <v>2.4297119055883376E-3</v>
      </c>
      <c r="F307" s="99">
        <f t="shared" si="76"/>
        <v>2.4297119055883376E-3</v>
      </c>
      <c r="G307" s="99">
        <f t="shared" si="76"/>
        <v>2.4297119055883376E-3</v>
      </c>
      <c r="H307" s="99">
        <f t="shared" si="76"/>
        <v>2.4297119055883376E-3</v>
      </c>
      <c r="I307" s="99">
        <f t="shared" si="76"/>
        <v>2.4297119055883376E-3</v>
      </c>
      <c r="J307" s="99">
        <f t="shared" si="76"/>
        <v>2.4297119055883376E-3</v>
      </c>
      <c r="K307" s="93">
        <f t="shared" si="65"/>
        <v>1961</v>
      </c>
      <c r="L307" s="93" t="str">
        <f t="shared" si="66"/>
        <v>Vijfheerenlanden</v>
      </c>
      <c r="M307" s="100">
        <f t="shared" si="67"/>
        <v>48108.295730649086</v>
      </c>
      <c r="N307" s="100">
        <f t="shared" si="68"/>
        <v>52061.437001041311</v>
      </c>
      <c r="O307" s="100">
        <f t="shared" si="69"/>
        <v>56019.437695244713</v>
      </c>
      <c r="P307" s="100">
        <f t="shared" si="70"/>
        <v>59982.297813259291</v>
      </c>
      <c r="Q307" s="100">
        <f t="shared" si="71"/>
        <v>63952.447066990637</v>
      </c>
      <c r="R307" s="100">
        <f t="shared" si="72"/>
        <v>68267.615411315521</v>
      </c>
      <c r="S307" s="101"/>
    </row>
    <row r="308" spans="2:19" s="42" customFormat="1">
      <c r="B308" s="32">
        <v>622</v>
      </c>
      <c r="C308" s="33" t="s">
        <v>317</v>
      </c>
      <c r="D308" s="163">
        <v>532</v>
      </c>
      <c r="E308" s="99">
        <f t="shared" si="64"/>
        <v>4.0143066266242096E-3</v>
      </c>
      <c r="F308" s="99">
        <f t="shared" si="76"/>
        <v>4.0143066266242096E-3</v>
      </c>
      <c r="G308" s="99">
        <f t="shared" si="76"/>
        <v>4.0143066266242096E-3</v>
      </c>
      <c r="H308" s="99">
        <f t="shared" si="76"/>
        <v>4.0143066266242096E-3</v>
      </c>
      <c r="I308" s="99">
        <f t="shared" si="76"/>
        <v>4.0143066266242096E-3</v>
      </c>
      <c r="J308" s="99">
        <f t="shared" si="76"/>
        <v>4.0143066266242096E-3</v>
      </c>
      <c r="K308" s="93">
        <f t="shared" si="65"/>
        <v>622</v>
      </c>
      <c r="L308" s="93" t="str">
        <f t="shared" si="66"/>
        <v>Vlaardingen</v>
      </c>
      <c r="M308" s="100">
        <f t="shared" si="67"/>
        <v>79483.271207159356</v>
      </c>
      <c r="N308" s="100">
        <f t="shared" si="68"/>
        <v>86014.548088676936</v>
      </c>
      <c r="O308" s="100">
        <f t="shared" si="69"/>
        <v>92553.853583447781</v>
      </c>
      <c r="P308" s="100">
        <f t="shared" si="70"/>
        <v>99101.18769147186</v>
      </c>
      <c r="Q308" s="100">
        <f t="shared" si="71"/>
        <v>105660.56471937582</v>
      </c>
      <c r="R308" s="100">
        <f t="shared" si="72"/>
        <v>112789.97328826041</v>
      </c>
      <c r="S308" s="101"/>
    </row>
    <row r="309" spans="2:19" s="42" customFormat="1">
      <c r="B309" s="32">
        <v>96</v>
      </c>
      <c r="C309" s="33" t="s">
        <v>318</v>
      </c>
      <c r="D309" s="163">
        <v>7</v>
      </c>
      <c r="E309" s="99">
        <f t="shared" si="64"/>
        <v>5.2819824034529072E-5</v>
      </c>
      <c r="F309" s="99">
        <f t="shared" si="76"/>
        <v>5.2819824034529072E-5</v>
      </c>
      <c r="G309" s="99">
        <f t="shared" si="76"/>
        <v>5.2819824034529072E-5</v>
      </c>
      <c r="H309" s="99">
        <f t="shared" si="76"/>
        <v>5.2819824034529072E-5</v>
      </c>
      <c r="I309" s="99">
        <f t="shared" si="76"/>
        <v>5.2819824034529072E-5</v>
      </c>
      <c r="J309" s="99">
        <f t="shared" si="76"/>
        <v>5.2819824034529072E-5</v>
      </c>
      <c r="K309" s="93">
        <f t="shared" si="65"/>
        <v>96</v>
      </c>
      <c r="L309" s="93" t="str">
        <f t="shared" si="66"/>
        <v>Vlieland</v>
      </c>
      <c r="M309" s="100">
        <f t="shared" si="67"/>
        <v>1045.8325158836756</v>
      </c>
      <c r="N309" s="100">
        <f t="shared" si="68"/>
        <v>1131.7703695878545</v>
      </c>
      <c r="O309" s="100">
        <f t="shared" si="69"/>
        <v>1217.8138629401024</v>
      </c>
      <c r="P309" s="100">
        <f t="shared" si="70"/>
        <v>1303.9629959404192</v>
      </c>
      <c r="Q309" s="100">
        <f t="shared" si="71"/>
        <v>1390.2705884128397</v>
      </c>
      <c r="R309" s="100">
        <f t="shared" si="72"/>
        <v>1484.0785958981633</v>
      </c>
      <c r="S309" s="101"/>
    </row>
    <row r="310" spans="2:19" s="42" customFormat="1">
      <c r="B310" s="32">
        <v>718</v>
      </c>
      <c r="C310" s="33" t="s">
        <v>319</v>
      </c>
      <c r="D310" s="163">
        <v>325</v>
      </c>
      <c r="E310" s="99">
        <f t="shared" si="64"/>
        <v>2.4523489730317069E-3</v>
      </c>
      <c r="F310" s="99">
        <f t="shared" si="76"/>
        <v>2.4523489730317069E-3</v>
      </c>
      <c r="G310" s="99">
        <f t="shared" si="76"/>
        <v>2.4523489730317069E-3</v>
      </c>
      <c r="H310" s="99">
        <f t="shared" si="76"/>
        <v>2.4523489730317069E-3</v>
      </c>
      <c r="I310" s="99">
        <f t="shared" si="76"/>
        <v>2.4523489730317069E-3</v>
      </c>
      <c r="J310" s="99">
        <f t="shared" si="76"/>
        <v>2.4523489730317069E-3</v>
      </c>
      <c r="K310" s="93">
        <f t="shared" si="65"/>
        <v>718</v>
      </c>
      <c r="L310" s="93" t="str">
        <f t="shared" si="66"/>
        <v>Vlissingen</v>
      </c>
      <c r="M310" s="100">
        <f t="shared" si="67"/>
        <v>48556.5096660278</v>
      </c>
      <c r="N310" s="100">
        <f t="shared" si="68"/>
        <v>52546.481445150384</v>
      </c>
      <c r="O310" s="100">
        <f t="shared" si="69"/>
        <v>56541.357922219031</v>
      </c>
      <c r="P310" s="100">
        <f t="shared" si="70"/>
        <v>60541.139097233747</v>
      </c>
      <c r="Q310" s="100">
        <f t="shared" si="71"/>
        <v>64548.277319167559</v>
      </c>
      <c r="R310" s="100">
        <f t="shared" si="72"/>
        <v>68903.649095271874</v>
      </c>
      <c r="S310" s="101"/>
    </row>
    <row r="311" spans="2:19" s="42" customFormat="1">
      <c r="B311" s="32">
        <v>986</v>
      </c>
      <c r="C311" s="33" t="s">
        <v>320</v>
      </c>
      <c r="D311" s="163">
        <v>63</v>
      </c>
      <c r="E311" s="99">
        <f t="shared" si="64"/>
        <v>4.7537841631076168E-4</v>
      </c>
      <c r="F311" s="99">
        <f t="shared" si="76"/>
        <v>4.7537841631076168E-4</v>
      </c>
      <c r="G311" s="99">
        <f t="shared" si="76"/>
        <v>4.7537841631076168E-4</v>
      </c>
      <c r="H311" s="99">
        <f t="shared" si="76"/>
        <v>4.7537841631076168E-4</v>
      </c>
      <c r="I311" s="99">
        <f t="shared" si="76"/>
        <v>4.7537841631076168E-4</v>
      </c>
      <c r="J311" s="99">
        <f t="shared" si="76"/>
        <v>4.7537841631076168E-4</v>
      </c>
      <c r="K311" s="93">
        <f t="shared" si="65"/>
        <v>986</v>
      </c>
      <c r="L311" s="93" t="str">
        <f t="shared" si="66"/>
        <v>Voerendaal</v>
      </c>
      <c r="M311" s="100">
        <f t="shared" si="67"/>
        <v>9412.4926429530806</v>
      </c>
      <c r="N311" s="100">
        <f t="shared" si="68"/>
        <v>10185.933326290691</v>
      </c>
      <c r="O311" s="100">
        <f t="shared" si="69"/>
        <v>10960.324766460921</v>
      </c>
      <c r="P311" s="100">
        <f t="shared" si="70"/>
        <v>11735.666963463773</v>
      </c>
      <c r="Q311" s="100">
        <f t="shared" si="71"/>
        <v>12512.435295715559</v>
      </c>
      <c r="R311" s="100">
        <f t="shared" si="72"/>
        <v>13356.707363083471</v>
      </c>
      <c r="S311" s="101"/>
    </row>
    <row r="312" spans="2:19" s="42" customFormat="1">
      <c r="B312" s="32">
        <v>1992</v>
      </c>
      <c r="C312" s="33" t="s">
        <v>321</v>
      </c>
      <c r="D312" s="163">
        <v>329</v>
      </c>
      <c r="E312" s="99">
        <f t="shared" si="64"/>
        <v>2.4825317296228665E-3</v>
      </c>
      <c r="F312" s="99">
        <f t="shared" si="76"/>
        <v>2.4825317296228665E-3</v>
      </c>
      <c r="G312" s="99">
        <f t="shared" si="76"/>
        <v>2.4825317296228665E-3</v>
      </c>
      <c r="H312" s="99">
        <f t="shared" si="76"/>
        <v>2.4825317296228665E-3</v>
      </c>
      <c r="I312" s="99">
        <f t="shared" si="76"/>
        <v>2.4825317296228665E-3</v>
      </c>
      <c r="J312" s="99">
        <f t="shared" si="76"/>
        <v>2.4825317296228665E-3</v>
      </c>
      <c r="K312" s="93">
        <f t="shared" si="65"/>
        <v>1992</v>
      </c>
      <c r="L312" s="93" t="str">
        <f t="shared" si="66"/>
        <v>Voorne aan Zee</v>
      </c>
      <c r="M312" s="100">
        <f t="shared" si="67"/>
        <v>49154.12824653276</v>
      </c>
      <c r="N312" s="100">
        <f t="shared" si="68"/>
        <v>53193.207370629163</v>
      </c>
      <c r="O312" s="100">
        <f t="shared" si="69"/>
        <v>57237.251558184813</v>
      </c>
      <c r="P312" s="100">
        <f t="shared" si="70"/>
        <v>61286.260809199703</v>
      </c>
      <c r="Q312" s="100">
        <f t="shared" si="71"/>
        <v>65342.717655403467</v>
      </c>
      <c r="R312" s="100">
        <f t="shared" si="72"/>
        <v>69751.694007213679</v>
      </c>
      <c r="S312" s="101"/>
    </row>
    <row r="313" spans="2:19" s="42" customFormat="1">
      <c r="B313" s="32">
        <v>626</v>
      </c>
      <c r="C313" s="33" t="s">
        <v>322</v>
      </c>
      <c r="D313" s="163">
        <v>126</v>
      </c>
      <c r="E313" s="99">
        <f t="shared" si="64"/>
        <v>9.5075683262152335E-4</v>
      </c>
      <c r="F313" s="99">
        <f t="shared" ref="F313:J322" si="77">E313</f>
        <v>9.5075683262152335E-4</v>
      </c>
      <c r="G313" s="99">
        <f t="shared" si="77"/>
        <v>9.5075683262152335E-4</v>
      </c>
      <c r="H313" s="99">
        <f t="shared" si="77"/>
        <v>9.5075683262152335E-4</v>
      </c>
      <c r="I313" s="99">
        <f t="shared" si="77"/>
        <v>9.5075683262152335E-4</v>
      </c>
      <c r="J313" s="99">
        <f t="shared" si="77"/>
        <v>9.5075683262152335E-4</v>
      </c>
      <c r="K313" s="93">
        <f t="shared" si="65"/>
        <v>626</v>
      </c>
      <c r="L313" s="93" t="str">
        <f t="shared" si="66"/>
        <v>Voorschoten</v>
      </c>
      <c r="M313" s="100">
        <f t="shared" si="67"/>
        <v>18824.985285906161</v>
      </c>
      <c r="N313" s="100">
        <f t="shared" si="68"/>
        <v>20371.866652581382</v>
      </c>
      <c r="O313" s="100">
        <f t="shared" si="69"/>
        <v>21920.649532921841</v>
      </c>
      <c r="P313" s="100">
        <f t="shared" si="70"/>
        <v>23471.333926927546</v>
      </c>
      <c r="Q313" s="100">
        <f t="shared" si="71"/>
        <v>25024.870591431118</v>
      </c>
      <c r="R313" s="100">
        <f t="shared" si="72"/>
        <v>26713.414726166942</v>
      </c>
      <c r="S313" s="101"/>
    </row>
    <row r="314" spans="2:19" s="42" customFormat="1">
      <c r="B314" s="32">
        <v>285</v>
      </c>
      <c r="C314" s="33" t="s">
        <v>323</v>
      </c>
      <c r="D314" s="163">
        <v>141</v>
      </c>
      <c r="E314" s="99">
        <f t="shared" si="64"/>
        <v>1.0639421698383712E-3</v>
      </c>
      <c r="F314" s="99">
        <f t="shared" si="77"/>
        <v>1.0639421698383712E-3</v>
      </c>
      <c r="G314" s="99">
        <f t="shared" si="77"/>
        <v>1.0639421698383712E-3</v>
      </c>
      <c r="H314" s="99">
        <f t="shared" si="77"/>
        <v>1.0639421698383712E-3</v>
      </c>
      <c r="I314" s="99">
        <f t="shared" si="77"/>
        <v>1.0639421698383712E-3</v>
      </c>
      <c r="J314" s="99">
        <f t="shared" si="77"/>
        <v>1.0639421698383712E-3</v>
      </c>
      <c r="K314" s="93">
        <f t="shared" si="65"/>
        <v>285</v>
      </c>
      <c r="L314" s="93" t="str">
        <f t="shared" si="66"/>
        <v>Voorst</v>
      </c>
      <c r="M314" s="100">
        <f t="shared" si="67"/>
        <v>21066.05496279975</v>
      </c>
      <c r="N314" s="100">
        <f t="shared" si="68"/>
        <v>22797.088873126781</v>
      </c>
      <c r="O314" s="100">
        <f t="shared" si="69"/>
        <v>24530.250667793487</v>
      </c>
      <c r="P314" s="100">
        <f t="shared" si="70"/>
        <v>26265.540346799869</v>
      </c>
      <c r="Q314" s="100">
        <f t="shared" si="71"/>
        <v>28004.021852315771</v>
      </c>
      <c r="R314" s="100">
        <f t="shared" si="72"/>
        <v>29893.583145948716</v>
      </c>
      <c r="S314" s="101"/>
    </row>
    <row r="315" spans="2:19" s="42" customFormat="1">
      <c r="B315" s="32">
        <v>865</v>
      </c>
      <c r="C315" s="33" t="s">
        <v>324</v>
      </c>
      <c r="D315" s="163">
        <v>309</v>
      </c>
      <c r="E315" s="99">
        <f t="shared" si="64"/>
        <v>2.3316179466670692E-3</v>
      </c>
      <c r="F315" s="99">
        <f t="shared" si="77"/>
        <v>2.3316179466670692E-3</v>
      </c>
      <c r="G315" s="99">
        <f t="shared" si="77"/>
        <v>2.3316179466670692E-3</v>
      </c>
      <c r="H315" s="99">
        <f t="shared" si="77"/>
        <v>2.3316179466670692E-3</v>
      </c>
      <c r="I315" s="99">
        <f t="shared" si="77"/>
        <v>2.3316179466670692E-3</v>
      </c>
      <c r="J315" s="99">
        <f t="shared" si="77"/>
        <v>2.3316179466670692E-3</v>
      </c>
      <c r="K315" s="93">
        <f t="shared" si="65"/>
        <v>865</v>
      </c>
      <c r="L315" s="93" t="str">
        <f t="shared" si="66"/>
        <v>Vught</v>
      </c>
      <c r="M315" s="100">
        <f t="shared" si="67"/>
        <v>46166.035344007971</v>
      </c>
      <c r="N315" s="100">
        <f t="shared" si="68"/>
        <v>49959.577743235292</v>
      </c>
      <c r="O315" s="100">
        <f t="shared" si="69"/>
        <v>53757.783378355947</v>
      </c>
      <c r="P315" s="100">
        <f t="shared" si="70"/>
        <v>57560.652249369938</v>
      </c>
      <c r="Q315" s="100">
        <f t="shared" si="71"/>
        <v>61370.515974223927</v>
      </c>
      <c r="R315" s="100">
        <f t="shared" si="72"/>
        <v>65511.469447504642</v>
      </c>
      <c r="S315" s="101"/>
    </row>
    <row r="316" spans="2:19" s="42" customFormat="1">
      <c r="B316" s="32">
        <v>1949</v>
      </c>
      <c r="C316" s="33" t="s">
        <v>325</v>
      </c>
      <c r="D316" s="163">
        <v>296</v>
      </c>
      <c r="E316" s="99">
        <f t="shared" si="64"/>
        <v>2.2335239877458008E-3</v>
      </c>
      <c r="F316" s="99">
        <f t="shared" si="77"/>
        <v>2.2335239877458008E-3</v>
      </c>
      <c r="G316" s="99">
        <f t="shared" si="77"/>
        <v>2.2335239877458008E-3</v>
      </c>
      <c r="H316" s="99">
        <f t="shared" si="77"/>
        <v>2.2335239877458008E-3</v>
      </c>
      <c r="I316" s="99">
        <f t="shared" si="77"/>
        <v>2.2335239877458008E-3</v>
      </c>
      <c r="J316" s="99">
        <f t="shared" si="77"/>
        <v>2.2335239877458008E-3</v>
      </c>
      <c r="K316" s="93">
        <f t="shared" si="65"/>
        <v>1949</v>
      </c>
      <c r="L316" s="93" t="str">
        <f t="shared" si="66"/>
        <v>Waadhoeke</v>
      </c>
      <c r="M316" s="100">
        <f t="shared" si="67"/>
        <v>44223.774957366855</v>
      </c>
      <c r="N316" s="100">
        <f t="shared" si="68"/>
        <v>47857.718485429272</v>
      </c>
      <c r="O316" s="100">
        <f t="shared" si="69"/>
        <v>51496.129061467182</v>
      </c>
      <c r="P316" s="100">
        <f t="shared" si="70"/>
        <v>55139.006685480585</v>
      </c>
      <c r="Q316" s="100">
        <f t="shared" si="71"/>
        <v>58788.584881457224</v>
      </c>
      <c r="R316" s="100">
        <f t="shared" si="72"/>
        <v>62755.323483693763</v>
      </c>
      <c r="S316" s="101"/>
    </row>
    <row r="317" spans="2:19" s="42" customFormat="1">
      <c r="B317" s="32">
        <v>866</v>
      </c>
      <c r="C317" s="33" t="s">
        <v>326</v>
      </c>
      <c r="D317" s="163">
        <v>54</v>
      </c>
      <c r="E317" s="99">
        <f t="shared" si="64"/>
        <v>4.0746721398065287E-4</v>
      </c>
      <c r="F317" s="99">
        <f t="shared" si="77"/>
        <v>4.0746721398065287E-4</v>
      </c>
      <c r="G317" s="99">
        <f t="shared" si="77"/>
        <v>4.0746721398065287E-4</v>
      </c>
      <c r="H317" s="99">
        <f t="shared" si="77"/>
        <v>4.0746721398065287E-4</v>
      </c>
      <c r="I317" s="99">
        <f t="shared" si="77"/>
        <v>4.0746721398065287E-4</v>
      </c>
      <c r="J317" s="99">
        <f t="shared" si="77"/>
        <v>4.0746721398065287E-4</v>
      </c>
      <c r="K317" s="93">
        <f t="shared" si="65"/>
        <v>866</v>
      </c>
      <c r="L317" s="93" t="str">
        <f t="shared" si="66"/>
        <v>Waalre</v>
      </c>
      <c r="M317" s="100">
        <f t="shared" si="67"/>
        <v>8067.8508368169269</v>
      </c>
      <c r="N317" s="100">
        <f t="shared" si="68"/>
        <v>8730.7999939634483</v>
      </c>
      <c r="O317" s="100">
        <f t="shared" si="69"/>
        <v>9394.5640855379334</v>
      </c>
      <c r="P317" s="100">
        <f t="shared" si="70"/>
        <v>10059.143111540378</v>
      </c>
      <c r="Q317" s="100">
        <f t="shared" si="71"/>
        <v>10724.944539184764</v>
      </c>
      <c r="R317" s="100">
        <f t="shared" si="72"/>
        <v>11448.606311214404</v>
      </c>
      <c r="S317" s="101"/>
    </row>
    <row r="318" spans="2:19" s="42" customFormat="1">
      <c r="B318" s="32">
        <v>867</v>
      </c>
      <c r="C318" s="33" t="s">
        <v>327</v>
      </c>
      <c r="D318" s="163">
        <v>364</v>
      </c>
      <c r="E318" s="99">
        <f t="shared" si="64"/>
        <v>2.7466308497955116E-3</v>
      </c>
      <c r="F318" s="99">
        <f t="shared" si="77"/>
        <v>2.7466308497955116E-3</v>
      </c>
      <c r="G318" s="99">
        <f t="shared" si="77"/>
        <v>2.7466308497955116E-3</v>
      </c>
      <c r="H318" s="99">
        <f t="shared" si="77"/>
        <v>2.7466308497955116E-3</v>
      </c>
      <c r="I318" s="99">
        <f t="shared" si="77"/>
        <v>2.7466308497955116E-3</v>
      </c>
      <c r="J318" s="99">
        <f t="shared" si="77"/>
        <v>2.7466308497955116E-3</v>
      </c>
      <c r="K318" s="93">
        <f t="shared" si="65"/>
        <v>867</v>
      </c>
      <c r="L318" s="93" t="str">
        <f t="shared" si="66"/>
        <v>Waalwijk</v>
      </c>
      <c r="M318" s="100">
        <f t="shared" si="67"/>
        <v>54383.290825951131</v>
      </c>
      <c r="N318" s="100">
        <f t="shared" si="68"/>
        <v>58852.059218568429</v>
      </c>
      <c r="O318" s="100">
        <f t="shared" si="69"/>
        <v>63326.320872885313</v>
      </c>
      <c r="P318" s="100">
        <f t="shared" si="70"/>
        <v>67806.075788901799</v>
      </c>
      <c r="Q318" s="100">
        <f t="shared" si="71"/>
        <v>72294.070597467668</v>
      </c>
      <c r="R318" s="100">
        <f t="shared" si="72"/>
        <v>77172.086986704497</v>
      </c>
      <c r="S318" s="101"/>
    </row>
    <row r="319" spans="2:19" s="42" customFormat="1">
      <c r="B319" s="32">
        <v>627</v>
      </c>
      <c r="C319" s="33" t="s">
        <v>328</v>
      </c>
      <c r="D319" s="163">
        <v>194</v>
      </c>
      <c r="E319" s="99">
        <f t="shared" si="64"/>
        <v>1.4638636946712343E-3</v>
      </c>
      <c r="F319" s="99">
        <f t="shared" si="77"/>
        <v>1.4638636946712343E-3</v>
      </c>
      <c r="G319" s="99">
        <f t="shared" si="77"/>
        <v>1.4638636946712343E-3</v>
      </c>
      <c r="H319" s="99">
        <f t="shared" si="77"/>
        <v>1.4638636946712343E-3</v>
      </c>
      <c r="I319" s="99">
        <f t="shared" si="77"/>
        <v>1.4638636946712343E-3</v>
      </c>
      <c r="J319" s="99">
        <f t="shared" si="77"/>
        <v>1.4638636946712343E-3</v>
      </c>
      <c r="K319" s="93">
        <f t="shared" si="65"/>
        <v>627</v>
      </c>
      <c r="L319" s="93" t="str">
        <f t="shared" si="66"/>
        <v>Waddinxveen</v>
      </c>
      <c r="M319" s="100">
        <f t="shared" si="67"/>
        <v>28984.501154490441</v>
      </c>
      <c r="N319" s="100">
        <f t="shared" si="68"/>
        <v>31366.207385720536</v>
      </c>
      <c r="O319" s="100">
        <f t="shared" si="69"/>
        <v>33750.841344339977</v>
      </c>
      <c r="P319" s="100">
        <f t="shared" si="70"/>
        <v>36138.40303034876</v>
      </c>
      <c r="Q319" s="100">
        <f t="shared" si="71"/>
        <v>38530.356307441558</v>
      </c>
      <c r="R319" s="100">
        <f t="shared" si="72"/>
        <v>41130.178229177669</v>
      </c>
      <c r="S319" s="101"/>
    </row>
    <row r="320" spans="2:19" s="42" customFormat="1">
      <c r="B320" s="32">
        <v>289</v>
      </c>
      <c r="C320" s="33" t="s">
        <v>329</v>
      </c>
      <c r="D320" s="163">
        <v>286</v>
      </c>
      <c r="E320" s="99">
        <f t="shared" si="64"/>
        <v>2.1580670962679021E-3</v>
      </c>
      <c r="F320" s="99">
        <f t="shared" si="77"/>
        <v>2.1580670962679021E-3</v>
      </c>
      <c r="G320" s="99">
        <f t="shared" si="77"/>
        <v>2.1580670962679021E-3</v>
      </c>
      <c r="H320" s="99">
        <f t="shared" si="77"/>
        <v>2.1580670962679021E-3</v>
      </c>
      <c r="I320" s="99">
        <f t="shared" si="77"/>
        <v>2.1580670962679021E-3</v>
      </c>
      <c r="J320" s="99">
        <f t="shared" si="77"/>
        <v>2.1580670962679021E-3</v>
      </c>
      <c r="K320" s="93">
        <f t="shared" si="65"/>
        <v>289</v>
      </c>
      <c r="L320" s="93" t="str">
        <f t="shared" si="66"/>
        <v>Wageningen</v>
      </c>
      <c r="M320" s="100">
        <f t="shared" si="67"/>
        <v>42729.72850610446</v>
      </c>
      <c r="N320" s="100">
        <f t="shared" si="68"/>
        <v>46240.90367173234</v>
      </c>
      <c r="O320" s="100">
        <f t="shared" si="69"/>
        <v>49756.394971552749</v>
      </c>
      <c r="P320" s="100">
        <f t="shared" si="70"/>
        <v>53276.202405565702</v>
      </c>
      <c r="Q320" s="100">
        <f t="shared" si="71"/>
        <v>56802.48404086745</v>
      </c>
      <c r="R320" s="100">
        <f t="shared" si="72"/>
        <v>60635.211203839244</v>
      </c>
      <c r="S320" s="101"/>
    </row>
    <row r="321" spans="2:19" s="42" customFormat="1">
      <c r="B321" s="32">
        <v>629</v>
      </c>
      <c r="C321" s="33" t="s">
        <v>330</v>
      </c>
      <c r="D321" s="163">
        <v>91</v>
      </c>
      <c r="E321" s="99">
        <f t="shared" si="64"/>
        <v>6.8665771244887791E-4</v>
      </c>
      <c r="F321" s="99">
        <f t="shared" si="77"/>
        <v>6.8665771244887791E-4</v>
      </c>
      <c r="G321" s="99">
        <f t="shared" si="77"/>
        <v>6.8665771244887791E-4</v>
      </c>
      <c r="H321" s="99">
        <f t="shared" si="77"/>
        <v>6.8665771244887791E-4</v>
      </c>
      <c r="I321" s="99">
        <f t="shared" si="77"/>
        <v>6.8665771244887791E-4</v>
      </c>
      <c r="J321" s="99">
        <f t="shared" si="77"/>
        <v>6.8665771244887791E-4</v>
      </c>
      <c r="K321" s="93">
        <f t="shared" si="65"/>
        <v>629</v>
      </c>
      <c r="L321" s="93" t="str">
        <f t="shared" si="66"/>
        <v>Wassenaar</v>
      </c>
      <c r="M321" s="100">
        <f t="shared" si="67"/>
        <v>13595.822706487783</v>
      </c>
      <c r="N321" s="100">
        <f t="shared" si="68"/>
        <v>14713.014804642107</v>
      </c>
      <c r="O321" s="100">
        <f t="shared" si="69"/>
        <v>15831.580218221328</v>
      </c>
      <c r="P321" s="100">
        <f t="shared" si="70"/>
        <v>16951.51894722545</v>
      </c>
      <c r="Q321" s="100">
        <f t="shared" si="71"/>
        <v>18073.517649366917</v>
      </c>
      <c r="R321" s="100">
        <f t="shared" si="72"/>
        <v>19293.021746676124</v>
      </c>
      <c r="S321" s="101"/>
    </row>
    <row r="322" spans="2:19" s="42" customFormat="1">
      <c r="B322" s="32">
        <v>852</v>
      </c>
      <c r="C322" s="33" t="s">
        <v>331</v>
      </c>
      <c r="D322" s="163">
        <v>88</v>
      </c>
      <c r="E322" s="99">
        <f t="shared" si="64"/>
        <v>6.640206450055084E-4</v>
      </c>
      <c r="F322" s="99">
        <f t="shared" si="77"/>
        <v>6.640206450055084E-4</v>
      </c>
      <c r="G322" s="99">
        <f t="shared" si="77"/>
        <v>6.640206450055084E-4</v>
      </c>
      <c r="H322" s="99">
        <f t="shared" si="77"/>
        <v>6.640206450055084E-4</v>
      </c>
      <c r="I322" s="99">
        <f t="shared" si="77"/>
        <v>6.640206450055084E-4</v>
      </c>
      <c r="J322" s="99">
        <f t="shared" si="77"/>
        <v>6.640206450055084E-4</v>
      </c>
      <c r="K322" s="93">
        <f t="shared" si="65"/>
        <v>852</v>
      </c>
      <c r="L322" s="93" t="str">
        <f t="shared" si="66"/>
        <v>Waterland</v>
      </c>
      <c r="M322" s="100">
        <f t="shared" si="67"/>
        <v>13147.608771109066</v>
      </c>
      <c r="N322" s="100">
        <f t="shared" si="68"/>
        <v>14227.970360533029</v>
      </c>
      <c r="O322" s="100">
        <f t="shared" si="69"/>
        <v>15309.659991247001</v>
      </c>
      <c r="P322" s="100">
        <f t="shared" si="70"/>
        <v>16392.677663250986</v>
      </c>
      <c r="Q322" s="100">
        <f t="shared" si="71"/>
        <v>17477.687397189988</v>
      </c>
      <c r="R322" s="100">
        <f t="shared" si="72"/>
        <v>18656.988062719771</v>
      </c>
      <c r="S322" s="101"/>
    </row>
    <row r="323" spans="2:19" s="42" customFormat="1">
      <c r="B323" s="32">
        <v>988</v>
      </c>
      <c r="C323" s="33" t="s">
        <v>332</v>
      </c>
      <c r="D323" s="163">
        <v>336</v>
      </c>
      <c r="E323" s="99">
        <f t="shared" si="64"/>
        <v>2.5353515536573955E-3</v>
      </c>
      <c r="F323" s="99">
        <f t="shared" ref="F323:J332" si="78">E323</f>
        <v>2.5353515536573955E-3</v>
      </c>
      <c r="G323" s="99">
        <f t="shared" si="78"/>
        <v>2.5353515536573955E-3</v>
      </c>
      <c r="H323" s="99">
        <f t="shared" si="78"/>
        <v>2.5353515536573955E-3</v>
      </c>
      <c r="I323" s="99">
        <f t="shared" si="78"/>
        <v>2.5353515536573955E-3</v>
      </c>
      <c r="J323" s="99">
        <f t="shared" si="78"/>
        <v>2.5353515536573955E-3</v>
      </c>
      <c r="K323" s="93">
        <f t="shared" si="65"/>
        <v>988</v>
      </c>
      <c r="L323" s="93" t="str">
        <f t="shared" si="66"/>
        <v>Weert</v>
      </c>
      <c r="M323" s="100">
        <f t="shared" si="67"/>
        <v>50199.960762416427</v>
      </c>
      <c r="N323" s="100">
        <f t="shared" si="68"/>
        <v>54324.977740217015</v>
      </c>
      <c r="O323" s="100">
        <f t="shared" si="69"/>
        <v>58455.065421124913</v>
      </c>
      <c r="P323" s="100">
        <f t="shared" si="70"/>
        <v>62590.223805140122</v>
      </c>
      <c r="Q323" s="100">
        <f t="shared" si="71"/>
        <v>66732.988243816304</v>
      </c>
      <c r="R323" s="100">
        <f t="shared" si="72"/>
        <v>71235.772603111836</v>
      </c>
      <c r="S323" s="101"/>
    </row>
    <row r="324" spans="2:19" s="42" customFormat="1">
      <c r="B324" s="32">
        <v>1960</v>
      </c>
      <c r="C324" s="33" t="s">
        <v>333</v>
      </c>
      <c r="D324" s="163">
        <v>259</v>
      </c>
      <c r="E324" s="99">
        <f t="shared" si="64"/>
        <v>1.9543334892775759E-3</v>
      </c>
      <c r="F324" s="99">
        <f t="shared" si="78"/>
        <v>1.9543334892775759E-3</v>
      </c>
      <c r="G324" s="99">
        <f t="shared" si="78"/>
        <v>1.9543334892775759E-3</v>
      </c>
      <c r="H324" s="99">
        <f t="shared" si="78"/>
        <v>1.9543334892775759E-3</v>
      </c>
      <c r="I324" s="99">
        <f t="shared" si="78"/>
        <v>1.9543334892775759E-3</v>
      </c>
      <c r="J324" s="99">
        <f t="shared" si="78"/>
        <v>1.9543334892775759E-3</v>
      </c>
      <c r="K324" s="93">
        <f t="shared" si="65"/>
        <v>1960</v>
      </c>
      <c r="L324" s="93" t="str">
        <f t="shared" si="66"/>
        <v>West Betuwe</v>
      </c>
      <c r="M324" s="100">
        <f t="shared" si="67"/>
        <v>38695.803087696004</v>
      </c>
      <c r="N324" s="100">
        <f t="shared" si="68"/>
        <v>41875.503674750616</v>
      </c>
      <c r="O324" s="100">
        <f t="shared" si="69"/>
        <v>45059.11292878379</v>
      </c>
      <c r="P324" s="100">
        <f t="shared" si="70"/>
        <v>48246.630849795518</v>
      </c>
      <c r="Q324" s="100">
        <f t="shared" si="71"/>
        <v>51440.011771275073</v>
      </c>
      <c r="R324" s="100">
        <f t="shared" si="72"/>
        <v>54910.90804823205</v>
      </c>
      <c r="S324" s="101"/>
    </row>
    <row r="325" spans="2:19" s="42" customFormat="1">
      <c r="B325" s="32">
        <v>668</v>
      </c>
      <c r="C325" s="33" t="s">
        <v>334</v>
      </c>
      <c r="D325" s="163">
        <v>104</v>
      </c>
      <c r="E325" s="99">
        <f t="shared" si="64"/>
        <v>7.847516713701462E-4</v>
      </c>
      <c r="F325" s="99">
        <f t="shared" si="78"/>
        <v>7.847516713701462E-4</v>
      </c>
      <c r="G325" s="99">
        <f t="shared" si="78"/>
        <v>7.847516713701462E-4</v>
      </c>
      <c r="H325" s="99">
        <f t="shared" si="78"/>
        <v>7.847516713701462E-4</v>
      </c>
      <c r="I325" s="99">
        <f t="shared" si="78"/>
        <v>7.847516713701462E-4</v>
      </c>
      <c r="J325" s="99">
        <f t="shared" si="78"/>
        <v>7.847516713701462E-4</v>
      </c>
      <c r="K325" s="93">
        <f t="shared" si="65"/>
        <v>668</v>
      </c>
      <c r="L325" s="93" t="str">
        <f t="shared" si="66"/>
        <v>West Maas en Waal</v>
      </c>
      <c r="M325" s="100">
        <f t="shared" si="67"/>
        <v>15538.083093128895</v>
      </c>
      <c r="N325" s="100">
        <f t="shared" si="68"/>
        <v>16814.874062448122</v>
      </c>
      <c r="O325" s="100">
        <f t="shared" si="69"/>
        <v>18093.234535110092</v>
      </c>
      <c r="P325" s="100">
        <f t="shared" si="70"/>
        <v>19373.164511114799</v>
      </c>
      <c r="Q325" s="100">
        <f t="shared" si="71"/>
        <v>20655.44874213362</v>
      </c>
      <c r="R325" s="100">
        <f t="shared" si="72"/>
        <v>22049.167710487</v>
      </c>
      <c r="S325" s="101"/>
    </row>
    <row r="326" spans="2:19" s="42" customFormat="1">
      <c r="B326" s="32">
        <v>1969</v>
      </c>
      <c r="C326" s="33" t="s">
        <v>335</v>
      </c>
      <c r="D326" s="163">
        <v>423</v>
      </c>
      <c r="E326" s="99">
        <f t="shared" si="64"/>
        <v>3.1918265095151142E-3</v>
      </c>
      <c r="F326" s="99">
        <f t="shared" si="78"/>
        <v>3.1918265095151142E-3</v>
      </c>
      <c r="G326" s="99">
        <f t="shared" si="78"/>
        <v>3.1918265095151142E-3</v>
      </c>
      <c r="H326" s="99">
        <f t="shared" si="78"/>
        <v>3.1918265095151142E-3</v>
      </c>
      <c r="I326" s="99">
        <f t="shared" si="78"/>
        <v>3.1918265095151142E-3</v>
      </c>
      <c r="J326" s="99">
        <f t="shared" si="78"/>
        <v>3.1918265095151142E-3</v>
      </c>
      <c r="K326" s="93">
        <f t="shared" si="65"/>
        <v>1969</v>
      </c>
      <c r="L326" s="93" t="str">
        <f t="shared" si="66"/>
        <v>Westerkwartier</v>
      </c>
      <c r="M326" s="100">
        <f t="shared" si="67"/>
        <v>63198.16488839926</v>
      </c>
      <c r="N326" s="100">
        <f t="shared" si="68"/>
        <v>68391.266619380345</v>
      </c>
      <c r="O326" s="100">
        <f t="shared" si="69"/>
        <v>73590.752003380476</v>
      </c>
      <c r="P326" s="100">
        <f t="shared" si="70"/>
        <v>78796.621040399623</v>
      </c>
      <c r="Q326" s="100">
        <f t="shared" si="71"/>
        <v>84012.065556947317</v>
      </c>
      <c r="R326" s="100">
        <f t="shared" si="72"/>
        <v>89680.749437846156</v>
      </c>
      <c r="S326" s="101"/>
    </row>
    <row r="327" spans="2:19" s="42" customFormat="1">
      <c r="B327" s="32">
        <v>1701</v>
      </c>
      <c r="C327" s="33" t="s">
        <v>336</v>
      </c>
      <c r="D327" s="163">
        <v>125</v>
      </c>
      <c r="E327" s="99">
        <f t="shared" si="64"/>
        <v>9.4321114347373344E-4</v>
      </c>
      <c r="F327" s="99">
        <f t="shared" si="78"/>
        <v>9.4321114347373344E-4</v>
      </c>
      <c r="G327" s="99">
        <f t="shared" si="78"/>
        <v>9.4321114347373344E-4</v>
      </c>
      <c r="H327" s="99">
        <f t="shared" si="78"/>
        <v>9.4321114347373344E-4</v>
      </c>
      <c r="I327" s="99">
        <f t="shared" si="78"/>
        <v>9.4321114347373344E-4</v>
      </c>
      <c r="J327" s="99">
        <f t="shared" si="78"/>
        <v>9.4321114347373344E-4</v>
      </c>
      <c r="K327" s="93">
        <f t="shared" si="65"/>
        <v>1701</v>
      </c>
      <c r="L327" s="93" t="str">
        <f t="shared" si="66"/>
        <v>Westerveld</v>
      </c>
      <c r="M327" s="100">
        <f t="shared" si="67"/>
        <v>18675.580640779921</v>
      </c>
      <c r="N327" s="100">
        <f t="shared" si="68"/>
        <v>20210.185171211688</v>
      </c>
      <c r="O327" s="100">
        <f t="shared" si="69"/>
        <v>21746.6761239304</v>
      </c>
      <c r="P327" s="100">
        <f t="shared" si="70"/>
        <v>23285.053498936057</v>
      </c>
      <c r="Q327" s="100">
        <f t="shared" si="71"/>
        <v>24826.260507372139</v>
      </c>
      <c r="R327" s="100">
        <f t="shared" si="72"/>
        <v>26501.403498181488</v>
      </c>
      <c r="S327" s="101"/>
    </row>
    <row r="328" spans="2:19" s="42" customFormat="1">
      <c r="B328" s="32">
        <v>293</v>
      </c>
      <c r="C328" s="33" t="s">
        <v>337</v>
      </c>
      <c r="D328" s="163">
        <v>143</v>
      </c>
      <c r="E328" s="99">
        <f t="shared" si="64"/>
        <v>1.0790335481339511E-3</v>
      </c>
      <c r="F328" s="99">
        <f t="shared" si="78"/>
        <v>1.0790335481339511E-3</v>
      </c>
      <c r="G328" s="99">
        <f t="shared" si="78"/>
        <v>1.0790335481339511E-3</v>
      </c>
      <c r="H328" s="99">
        <f t="shared" si="78"/>
        <v>1.0790335481339511E-3</v>
      </c>
      <c r="I328" s="99">
        <f t="shared" si="78"/>
        <v>1.0790335481339511E-3</v>
      </c>
      <c r="J328" s="99">
        <f t="shared" si="78"/>
        <v>1.0790335481339511E-3</v>
      </c>
      <c r="K328" s="93">
        <f t="shared" si="65"/>
        <v>293</v>
      </c>
      <c r="L328" s="93" t="str">
        <f t="shared" si="66"/>
        <v>Westervoort</v>
      </c>
      <c r="M328" s="100">
        <f t="shared" si="67"/>
        <v>21364.86425305223</v>
      </c>
      <c r="N328" s="100">
        <f t="shared" si="68"/>
        <v>23120.45183586617</v>
      </c>
      <c r="O328" s="100">
        <f t="shared" si="69"/>
        <v>24878.197485776374</v>
      </c>
      <c r="P328" s="100">
        <f t="shared" si="70"/>
        <v>26638.101202782851</v>
      </c>
      <c r="Q328" s="100">
        <f t="shared" si="71"/>
        <v>28401.242020433725</v>
      </c>
      <c r="R328" s="100">
        <f t="shared" si="72"/>
        <v>30317.605601919622</v>
      </c>
      <c r="S328" s="101"/>
    </row>
    <row r="329" spans="2:19" s="42" customFormat="1">
      <c r="B329" s="32">
        <v>1950</v>
      </c>
      <c r="C329" s="33" t="s">
        <v>338</v>
      </c>
      <c r="D329" s="163">
        <v>230</v>
      </c>
      <c r="E329" s="99">
        <f t="shared" si="64"/>
        <v>1.7355085039916696E-3</v>
      </c>
      <c r="F329" s="99">
        <f t="shared" si="78"/>
        <v>1.7355085039916696E-3</v>
      </c>
      <c r="G329" s="99">
        <f t="shared" si="78"/>
        <v>1.7355085039916696E-3</v>
      </c>
      <c r="H329" s="99">
        <f t="shared" si="78"/>
        <v>1.7355085039916696E-3</v>
      </c>
      <c r="I329" s="99">
        <f t="shared" si="78"/>
        <v>1.7355085039916696E-3</v>
      </c>
      <c r="J329" s="99">
        <f t="shared" si="78"/>
        <v>1.7355085039916696E-3</v>
      </c>
      <c r="K329" s="93">
        <f t="shared" si="65"/>
        <v>1950</v>
      </c>
      <c r="L329" s="93" t="str">
        <f t="shared" si="66"/>
        <v>Westerwolde</v>
      </c>
      <c r="M329" s="100">
        <f t="shared" si="67"/>
        <v>34363.068379035059</v>
      </c>
      <c r="N329" s="100">
        <f t="shared" si="68"/>
        <v>37186.740715029504</v>
      </c>
      <c r="O329" s="100">
        <f t="shared" si="69"/>
        <v>40013.884068031934</v>
      </c>
      <c r="P329" s="100">
        <f t="shared" si="70"/>
        <v>42844.498438042348</v>
      </c>
      <c r="Q329" s="100">
        <f t="shared" si="71"/>
        <v>45680.319333564737</v>
      </c>
      <c r="R329" s="100">
        <f t="shared" si="72"/>
        <v>48762.582436653938</v>
      </c>
      <c r="S329" s="101"/>
    </row>
    <row r="330" spans="2:19" s="42" customFormat="1">
      <c r="B330" s="32">
        <v>1783</v>
      </c>
      <c r="C330" s="33" t="s">
        <v>339</v>
      </c>
      <c r="D330" s="163">
        <v>493</v>
      </c>
      <c r="E330" s="99">
        <f t="shared" si="64"/>
        <v>3.7200247498604048E-3</v>
      </c>
      <c r="F330" s="99">
        <f t="shared" si="78"/>
        <v>3.7200247498604048E-3</v>
      </c>
      <c r="G330" s="99">
        <f t="shared" si="78"/>
        <v>3.7200247498604048E-3</v>
      </c>
      <c r="H330" s="99">
        <f t="shared" si="78"/>
        <v>3.7200247498604048E-3</v>
      </c>
      <c r="I330" s="99">
        <f t="shared" si="78"/>
        <v>3.7200247498604048E-3</v>
      </c>
      <c r="J330" s="99">
        <f t="shared" si="78"/>
        <v>3.7200247498604048E-3</v>
      </c>
      <c r="K330" s="93">
        <f t="shared" si="65"/>
        <v>1783</v>
      </c>
      <c r="L330" s="93" t="str">
        <f t="shared" si="66"/>
        <v>Westland</v>
      </c>
      <c r="M330" s="100">
        <f t="shared" si="67"/>
        <v>73656.490047236017</v>
      </c>
      <c r="N330" s="100">
        <f t="shared" si="68"/>
        <v>79708.970315258892</v>
      </c>
      <c r="O330" s="100">
        <f t="shared" si="69"/>
        <v>85768.890632781491</v>
      </c>
      <c r="P330" s="100">
        <f t="shared" si="70"/>
        <v>91836.250999803815</v>
      </c>
      <c r="Q330" s="100">
        <f t="shared" si="71"/>
        <v>97914.771441075718</v>
      </c>
      <c r="R330" s="100">
        <f t="shared" si="72"/>
        <v>104521.53539682779</v>
      </c>
      <c r="S330" s="101"/>
    </row>
    <row r="331" spans="2:19" s="42" customFormat="1">
      <c r="B331" s="32">
        <v>98</v>
      </c>
      <c r="C331" s="33" t="s">
        <v>340</v>
      </c>
      <c r="D331" s="163">
        <v>196</v>
      </c>
      <c r="E331" s="99">
        <f t="shared" si="64"/>
        <v>1.4789550729668141E-3</v>
      </c>
      <c r="F331" s="99">
        <f t="shared" si="78"/>
        <v>1.4789550729668141E-3</v>
      </c>
      <c r="G331" s="99">
        <f t="shared" si="78"/>
        <v>1.4789550729668141E-3</v>
      </c>
      <c r="H331" s="99">
        <f t="shared" si="78"/>
        <v>1.4789550729668141E-3</v>
      </c>
      <c r="I331" s="99">
        <f t="shared" si="78"/>
        <v>1.4789550729668141E-3</v>
      </c>
      <c r="J331" s="99">
        <f t="shared" si="78"/>
        <v>1.4789550729668141E-3</v>
      </c>
      <c r="K331" s="93">
        <f t="shared" si="65"/>
        <v>98</v>
      </c>
      <c r="L331" s="93" t="str">
        <f t="shared" si="66"/>
        <v>Weststellingwerf</v>
      </c>
      <c r="M331" s="100">
        <f t="shared" si="67"/>
        <v>29283.310444742921</v>
      </c>
      <c r="N331" s="100">
        <f t="shared" si="68"/>
        <v>31689.570348459925</v>
      </c>
      <c r="O331" s="100">
        <f t="shared" si="69"/>
        <v>34098.788162322868</v>
      </c>
      <c r="P331" s="100">
        <f t="shared" si="70"/>
        <v>36510.963886331738</v>
      </c>
      <c r="Q331" s="100">
        <f t="shared" si="71"/>
        <v>38927.576475559516</v>
      </c>
      <c r="R331" s="100">
        <f t="shared" si="72"/>
        <v>41554.200685148578</v>
      </c>
      <c r="S331" s="101"/>
    </row>
    <row r="332" spans="2:19" s="42" customFormat="1">
      <c r="B332" s="32">
        <v>189</v>
      </c>
      <c r="C332" s="33" t="s">
        <v>341</v>
      </c>
      <c r="D332" s="163">
        <v>128</v>
      </c>
      <c r="E332" s="99">
        <f t="shared" si="64"/>
        <v>9.6584821091710306E-4</v>
      </c>
      <c r="F332" s="99">
        <f t="shared" si="78"/>
        <v>9.6584821091710306E-4</v>
      </c>
      <c r="G332" s="99">
        <f t="shared" si="78"/>
        <v>9.6584821091710306E-4</v>
      </c>
      <c r="H332" s="99">
        <f t="shared" si="78"/>
        <v>9.6584821091710306E-4</v>
      </c>
      <c r="I332" s="99">
        <f t="shared" si="78"/>
        <v>9.6584821091710306E-4</v>
      </c>
      <c r="J332" s="99">
        <f t="shared" si="78"/>
        <v>9.6584821091710306E-4</v>
      </c>
      <c r="K332" s="93">
        <f t="shared" si="65"/>
        <v>189</v>
      </c>
      <c r="L332" s="93" t="str">
        <f t="shared" si="66"/>
        <v>Wierden</v>
      </c>
      <c r="M332" s="100">
        <f t="shared" si="67"/>
        <v>19123.794576158642</v>
      </c>
      <c r="N332" s="100">
        <f t="shared" si="68"/>
        <v>20695.229615320768</v>
      </c>
      <c r="O332" s="100">
        <f t="shared" si="69"/>
        <v>22268.596350904729</v>
      </c>
      <c r="P332" s="100">
        <f t="shared" si="70"/>
        <v>23843.894782910524</v>
      </c>
      <c r="Q332" s="100">
        <f t="shared" si="71"/>
        <v>25422.090759549068</v>
      </c>
      <c r="R332" s="100">
        <f t="shared" si="72"/>
        <v>27137.437182137845</v>
      </c>
      <c r="S332" s="101"/>
    </row>
    <row r="333" spans="2:19" s="42" customFormat="1">
      <c r="B333" s="32">
        <v>296</v>
      </c>
      <c r="C333" s="33" t="s">
        <v>342</v>
      </c>
      <c r="D333" s="163">
        <v>259</v>
      </c>
      <c r="E333" s="99">
        <f t="shared" ref="E333:E354" si="79">D333/$D$12</f>
        <v>1.9543334892775759E-3</v>
      </c>
      <c r="F333" s="99">
        <f t="shared" ref="F333:J342" si="80">E333</f>
        <v>1.9543334892775759E-3</v>
      </c>
      <c r="G333" s="99">
        <f t="shared" si="80"/>
        <v>1.9543334892775759E-3</v>
      </c>
      <c r="H333" s="99">
        <f t="shared" si="80"/>
        <v>1.9543334892775759E-3</v>
      </c>
      <c r="I333" s="99">
        <f t="shared" si="80"/>
        <v>1.9543334892775759E-3</v>
      </c>
      <c r="J333" s="98">
        <f t="shared" si="80"/>
        <v>1.9543334892775759E-3</v>
      </c>
      <c r="K333" s="92">
        <f t="shared" ref="K333:K354" si="81">B333</f>
        <v>296</v>
      </c>
      <c r="L333" s="165" t="str">
        <f t="shared" ref="L333:L354" si="82">C333</f>
        <v>Wijchen</v>
      </c>
      <c r="M333" s="166">
        <f t="shared" ref="M333:M354" si="83">M$12*E333</f>
        <v>38695.803087696004</v>
      </c>
      <c r="N333" s="100">
        <f t="shared" ref="N333:N354" si="84">N$12*F333</f>
        <v>41875.503674750616</v>
      </c>
      <c r="O333" s="100">
        <f t="shared" ref="O333:O354" si="85">O$12*G333</f>
        <v>45059.11292878379</v>
      </c>
      <c r="P333" s="100">
        <f t="shared" ref="P333:P354" si="86">P$12*H333</f>
        <v>48246.630849795518</v>
      </c>
      <c r="Q333" s="100">
        <f t="shared" ref="Q333:Q354" si="87">Q$12*I333</f>
        <v>51440.011771275073</v>
      </c>
      <c r="R333" s="100">
        <f t="shared" ref="R333:R354" si="88">R$12*J333</f>
        <v>54910.90804823205</v>
      </c>
      <c r="S333" s="101"/>
    </row>
    <row r="334" spans="2:19" s="42" customFormat="1">
      <c r="B334" s="32">
        <v>1696</v>
      </c>
      <c r="C334" s="33" t="s">
        <v>343</v>
      </c>
      <c r="D334" s="163">
        <v>77</v>
      </c>
      <c r="E334" s="99">
        <f t="shared" si="79"/>
        <v>5.8101806437981982E-4</v>
      </c>
      <c r="F334" s="99">
        <f t="shared" si="80"/>
        <v>5.8101806437981982E-4</v>
      </c>
      <c r="G334" s="99">
        <f t="shared" si="80"/>
        <v>5.8101806437981982E-4</v>
      </c>
      <c r="H334" s="99">
        <f t="shared" si="80"/>
        <v>5.8101806437981982E-4</v>
      </c>
      <c r="I334" s="99">
        <f t="shared" si="80"/>
        <v>5.8101806437981982E-4</v>
      </c>
      <c r="J334" s="98">
        <f t="shared" si="80"/>
        <v>5.8101806437981982E-4</v>
      </c>
      <c r="K334" s="92">
        <f t="shared" si="81"/>
        <v>1696</v>
      </c>
      <c r="L334" s="165" t="str">
        <f t="shared" si="82"/>
        <v>Wijdemeren</v>
      </c>
      <c r="M334" s="166">
        <f t="shared" si="83"/>
        <v>11504.157674720433</v>
      </c>
      <c r="N334" s="100">
        <f t="shared" si="84"/>
        <v>12449.4740654664</v>
      </c>
      <c r="O334" s="100">
        <f t="shared" si="85"/>
        <v>13395.952492341126</v>
      </c>
      <c r="P334" s="100">
        <f t="shared" si="86"/>
        <v>14343.592955344611</v>
      </c>
      <c r="Q334" s="100">
        <f t="shared" si="87"/>
        <v>15292.976472541237</v>
      </c>
      <c r="R334" s="100">
        <f t="shared" si="88"/>
        <v>16324.864554879798</v>
      </c>
      <c r="S334" s="101"/>
    </row>
    <row r="335" spans="2:19">
      <c r="B335" s="32">
        <v>352</v>
      </c>
      <c r="C335" s="33" t="s">
        <v>344</v>
      </c>
      <c r="D335" s="163">
        <v>109</v>
      </c>
      <c r="E335" s="99">
        <f t="shared" si="79"/>
        <v>8.2248011710909553E-4</v>
      </c>
      <c r="F335" s="99">
        <f t="shared" si="80"/>
        <v>8.2248011710909553E-4</v>
      </c>
      <c r="G335" s="99">
        <f t="shared" si="80"/>
        <v>8.2248011710909553E-4</v>
      </c>
      <c r="H335" s="99">
        <f t="shared" si="80"/>
        <v>8.2248011710909553E-4</v>
      </c>
      <c r="I335" s="99">
        <f t="shared" si="80"/>
        <v>8.2248011710909553E-4</v>
      </c>
      <c r="J335" s="98">
        <f t="shared" si="80"/>
        <v>8.2248011710909553E-4</v>
      </c>
      <c r="K335" s="92">
        <f t="shared" si="81"/>
        <v>352</v>
      </c>
      <c r="L335" s="165" t="str">
        <f t="shared" si="82"/>
        <v>Wijk bij Duurstede</v>
      </c>
      <c r="M335" s="166">
        <f t="shared" si="83"/>
        <v>16285.106318760092</v>
      </c>
      <c r="N335" s="100">
        <f t="shared" si="84"/>
        <v>17623.281469296591</v>
      </c>
      <c r="O335" s="100">
        <f t="shared" si="85"/>
        <v>18963.101580067305</v>
      </c>
      <c r="P335" s="100">
        <f t="shared" si="86"/>
        <v>20304.56665107224</v>
      </c>
      <c r="Q335" s="100">
        <f t="shared" si="87"/>
        <v>21648.499162428503</v>
      </c>
      <c r="R335" s="100">
        <f t="shared" si="88"/>
        <v>23109.223850414259</v>
      </c>
    </row>
    <row r="336" spans="2:19" s="42" customFormat="1">
      <c r="B336" s="32">
        <v>294</v>
      </c>
      <c r="C336" s="33" t="s">
        <v>345</v>
      </c>
      <c r="D336" s="163">
        <v>239</v>
      </c>
      <c r="E336" s="99">
        <f t="shared" si="79"/>
        <v>1.8034197063217783E-3</v>
      </c>
      <c r="F336" s="99">
        <f t="shared" si="80"/>
        <v>1.8034197063217783E-3</v>
      </c>
      <c r="G336" s="99">
        <f t="shared" si="80"/>
        <v>1.8034197063217783E-3</v>
      </c>
      <c r="H336" s="99">
        <f t="shared" si="80"/>
        <v>1.8034197063217783E-3</v>
      </c>
      <c r="I336" s="99">
        <f t="shared" si="80"/>
        <v>1.8034197063217783E-3</v>
      </c>
      <c r="J336" s="98">
        <f t="shared" si="80"/>
        <v>1.8034197063217783E-3</v>
      </c>
      <c r="K336" s="92">
        <f t="shared" si="81"/>
        <v>294</v>
      </c>
      <c r="L336" s="165" t="str">
        <f t="shared" si="82"/>
        <v>Winterswijk</v>
      </c>
      <c r="M336" s="166">
        <f t="shared" si="83"/>
        <v>35707.710185171214</v>
      </c>
      <c r="N336" s="100">
        <f t="shared" si="84"/>
        <v>38641.874047356745</v>
      </c>
      <c r="O336" s="100">
        <f t="shared" si="85"/>
        <v>41579.644748954917</v>
      </c>
      <c r="P336" s="100">
        <f t="shared" si="86"/>
        <v>44521.022289965738</v>
      </c>
      <c r="Q336" s="100">
        <f t="shared" si="87"/>
        <v>47467.810090095525</v>
      </c>
      <c r="R336" s="100">
        <f t="shared" si="88"/>
        <v>50670.683488523006</v>
      </c>
    </row>
    <row r="337" spans="2:19" s="42" customFormat="1">
      <c r="B337" s="32">
        <v>873</v>
      </c>
      <c r="C337" s="33" t="s">
        <v>346</v>
      </c>
      <c r="D337" s="163">
        <v>95</v>
      </c>
      <c r="E337" s="99">
        <f t="shared" si="79"/>
        <v>7.1684046904003744E-4</v>
      </c>
      <c r="F337" s="99">
        <f t="shared" si="80"/>
        <v>7.1684046904003744E-4</v>
      </c>
      <c r="G337" s="99">
        <f t="shared" si="80"/>
        <v>7.1684046904003744E-4</v>
      </c>
      <c r="H337" s="99">
        <f t="shared" si="80"/>
        <v>7.1684046904003744E-4</v>
      </c>
      <c r="I337" s="99">
        <f t="shared" si="80"/>
        <v>7.1684046904003744E-4</v>
      </c>
      <c r="J337" s="98">
        <f t="shared" si="80"/>
        <v>7.1684046904003744E-4</v>
      </c>
      <c r="K337" s="92">
        <f t="shared" si="81"/>
        <v>873</v>
      </c>
      <c r="L337" s="165" t="str">
        <f t="shared" si="82"/>
        <v>Woensdrecht</v>
      </c>
      <c r="M337" s="166">
        <f t="shared" si="83"/>
        <v>14193.441286992742</v>
      </c>
      <c r="N337" s="100">
        <f t="shared" si="84"/>
        <v>15359.740730120882</v>
      </c>
      <c r="O337" s="100">
        <f t="shared" si="85"/>
        <v>16527.473854187105</v>
      </c>
      <c r="P337" s="100">
        <f t="shared" si="86"/>
        <v>17696.640659191406</v>
      </c>
      <c r="Q337" s="100">
        <f t="shared" si="87"/>
        <v>18867.957985602825</v>
      </c>
      <c r="R337" s="100">
        <f t="shared" si="88"/>
        <v>20141.066658617932</v>
      </c>
      <c r="S337" s="101"/>
    </row>
    <row r="338" spans="2:19" s="42" customFormat="1">
      <c r="B338" s="32">
        <v>632</v>
      </c>
      <c r="C338" s="33" t="s">
        <v>347</v>
      </c>
      <c r="D338" s="163">
        <v>275</v>
      </c>
      <c r="E338" s="99">
        <f t="shared" si="79"/>
        <v>2.0750645156422136E-3</v>
      </c>
      <c r="F338" s="99">
        <f t="shared" si="80"/>
        <v>2.0750645156422136E-3</v>
      </c>
      <c r="G338" s="99">
        <f t="shared" si="80"/>
        <v>2.0750645156422136E-3</v>
      </c>
      <c r="H338" s="99">
        <f t="shared" si="80"/>
        <v>2.0750645156422136E-3</v>
      </c>
      <c r="I338" s="99">
        <f t="shared" si="80"/>
        <v>2.0750645156422136E-3</v>
      </c>
      <c r="J338" s="98">
        <f t="shared" si="80"/>
        <v>2.0750645156422136E-3</v>
      </c>
      <c r="K338" s="92">
        <f t="shared" si="81"/>
        <v>632</v>
      </c>
      <c r="L338" s="165" t="str">
        <f t="shared" si="82"/>
        <v>Woerden</v>
      </c>
      <c r="M338" s="166">
        <f t="shared" si="83"/>
        <v>41086.277409715825</v>
      </c>
      <c r="N338" s="100">
        <f t="shared" si="84"/>
        <v>44462.407376665709</v>
      </c>
      <c r="O338" s="100">
        <f t="shared" si="85"/>
        <v>47842.687472646874</v>
      </c>
      <c r="P338" s="100">
        <f t="shared" si="86"/>
        <v>51227.117697659327</v>
      </c>
      <c r="Q338" s="100">
        <f t="shared" si="87"/>
        <v>54617.773116218705</v>
      </c>
      <c r="R338" s="100">
        <f t="shared" si="88"/>
        <v>58303.087695999275</v>
      </c>
      <c r="S338" s="101"/>
    </row>
    <row r="339" spans="2:19" s="42" customFormat="1">
      <c r="B339" s="32">
        <v>880</v>
      </c>
      <c r="C339" s="33" t="s">
        <v>348</v>
      </c>
      <c r="D339" s="163">
        <v>88</v>
      </c>
      <c r="E339" s="99">
        <f t="shared" si="79"/>
        <v>6.640206450055084E-4</v>
      </c>
      <c r="F339" s="99">
        <f t="shared" si="80"/>
        <v>6.640206450055084E-4</v>
      </c>
      <c r="G339" s="99">
        <f t="shared" si="80"/>
        <v>6.640206450055084E-4</v>
      </c>
      <c r="H339" s="99">
        <f t="shared" si="80"/>
        <v>6.640206450055084E-4</v>
      </c>
      <c r="I339" s="99">
        <f t="shared" si="80"/>
        <v>6.640206450055084E-4</v>
      </c>
      <c r="J339" s="98">
        <f t="shared" si="80"/>
        <v>6.640206450055084E-4</v>
      </c>
      <c r="K339" s="92">
        <f t="shared" si="81"/>
        <v>880</v>
      </c>
      <c r="L339" s="165" t="str">
        <f t="shared" si="82"/>
        <v>Wormerland</v>
      </c>
      <c r="M339" s="166">
        <f t="shared" si="83"/>
        <v>13147.608771109066</v>
      </c>
      <c r="N339" s="100">
        <f t="shared" si="84"/>
        <v>14227.970360533029</v>
      </c>
      <c r="O339" s="100">
        <f t="shared" si="85"/>
        <v>15309.659991247001</v>
      </c>
      <c r="P339" s="100">
        <f t="shared" si="86"/>
        <v>16392.677663250986</v>
      </c>
      <c r="Q339" s="100">
        <f t="shared" si="87"/>
        <v>17477.687397189988</v>
      </c>
      <c r="R339" s="100">
        <f t="shared" si="88"/>
        <v>18656.988062719771</v>
      </c>
      <c r="S339" s="101"/>
    </row>
    <row r="340" spans="2:19" s="42" customFormat="1">
      <c r="B340" s="32">
        <v>351</v>
      </c>
      <c r="C340" s="33" t="s">
        <v>349</v>
      </c>
      <c r="D340" s="163">
        <v>74</v>
      </c>
      <c r="E340" s="99">
        <f t="shared" si="79"/>
        <v>5.583809969364502E-4</v>
      </c>
      <c r="F340" s="99">
        <f t="shared" si="80"/>
        <v>5.583809969364502E-4</v>
      </c>
      <c r="G340" s="99">
        <f t="shared" si="80"/>
        <v>5.583809969364502E-4</v>
      </c>
      <c r="H340" s="99">
        <f t="shared" si="80"/>
        <v>5.583809969364502E-4</v>
      </c>
      <c r="I340" s="99">
        <f t="shared" si="80"/>
        <v>5.583809969364502E-4</v>
      </c>
      <c r="J340" s="98">
        <f t="shared" si="80"/>
        <v>5.583809969364502E-4</v>
      </c>
      <c r="K340" s="92">
        <f t="shared" si="81"/>
        <v>351</v>
      </c>
      <c r="L340" s="165" t="str">
        <f t="shared" si="82"/>
        <v>Woudenberg</v>
      </c>
      <c r="M340" s="166">
        <f t="shared" si="83"/>
        <v>11055.943739341714</v>
      </c>
      <c r="N340" s="100">
        <f t="shared" si="84"/>
        <v>11964.429621357318</v>
      </c>
      <c r="O340" s="100">
        <f t="shared" si="85"/>
        <v>12874.032265366795</v>
      </c>
      <c r="P340" s="100">
        <f t="shared" si="86"/>
        <v>13784.751671370146</v>
      </c>
      <c r="Q340" s="100">
        <f t="shared" si="87"/>
        <v>14697.146220364306</v>
      </c>
      <c r="R340" s="100">
        <f t="shared" si="88"/>
        <v>15688.830870923441</v>
      </c>
      <c r="S340" s="101"/>
    </row>
    <row r="341" spans="2:19" s="42" customFormat="1">
      <c r="B341" s="32">
        <v>479</v>
      </c>
      <c r="C341" s="33" t="s">
        <v>350</v>
      </c>
      <c r="D341" s="163">
        <v>1034</v>
      </c>
      <c r="E341" s="99">
        <f t="shared" si="79"/>
        <v>7.8022425788147227E-3</v>
      </c>
      <c r="F341" s="99">
        <f t="shared" si="80"/>
        <v>7.8022425788147227E-3</v>
      </c>
      <c r="G341" s="99">
        <f t="shared" si="80"/>
        <v>7.8022425788147227E-3</v>
      </c>
      <c r="H341" s="99">
        <f t="shared" si="80"/>
        <v>7.8022425788147227E-3</v>
      </c>
      <c r="I341" s="99">
        <f t="shared" si="80"/>
        <v>7.8022425788147227E-3</v>
      </c>
      <c r="J341" s="98">
        <f t="shared" si="80"/>
        <v>7.8022425788147227E-3</v>
      </c>
      <c r="K341" s="92">
        <f t="shared" si="81"/>
        <v>479</v>
      </c>
      <c r="L341" s="165" t="str">
        <f t="shared" si="82"/>
        <v>Zaanstad</v>
      </c>
      <c r="M341" s="166">
        <f t="shared" si="83"/>
        <v>154484.40306053151</v>
      </c>
      <c r="N341" s="100">
        <f t="shared" si="84"/>
        <v>167178.65173626307</v>
      </c>
      <c r="O341" s="100">
        <f t="shared" si="85"/>
        <v>179888.50489715225</v>
      </c>
      <c r="P341" s="100">
        <f t="shared" si="86"/>
        <v>192613.96254319907</v>
      </c>
      <c r="Q341" s="100">
        <f t="shared" si="87"/>
        <v>205362.8269169823</v>
      </c>
      <c r="R341" s="100">
        <f t="shared" si="88"/>
        <v>219219.60973695727</v>
      </c>
      <c r="S341" s="101"/>
    </row>
    <row r="342" spans="2:19" s="42" customFormat="1">
      <c r="B342" s="32">
        <v>297</v>
      </c>
      <c r="C342" s="33" t="s">
        <v>351</v>
      </c>
      <c r="D342" s="163">
        <v>227</v>
      </c>
      <c r="E342" s="99">
        <f t="shared" si="79"/>
        <v>1.7128714365483E-3</v>
      </c>
      <c r="F342" s="99">
        <f t="shared" si="80"/>
        <v>1.7128714365483E-3</v>
      </c>
      <c r="G342" s="99">
        <f t="shared" si="80"/>
        <v>1.7128714365483E-3</v>
      </c>
      <c r="H342" s="99">
        <f t="shared" si="80"/>
        <v>1.7128714365483E-3</v>
      </c>
      <c r="I342" s="99">
        <f t="shared" si="80"/>
        <v>1.7128714365483E-3</v>
      </c>
      <c r="J342" s="98">
        <f t="shared" si="80"/>
        <v>1.7128714365483E-3</v>
      </c>
      <c r="K342" s="92">
        <f t="shared" si="81"/>
        <v>297</v>
      </c>
      <c r="L342" s="165" t="str">
        <f t="shared" si="82"/>
        <v>Zaltbommel</v>
      </c>
      <c r="M342" s="166">
        <f t="shared" si="83"/>
        <v>33914.854443656339</v>
      </c>
      <c r="N342" s="100">
        <f t="shared" si="84"/>
        <v>36701.696270920424</v>
      </c>
      <c r="O342" s="100">
        <f t="shared" si="85"/>
        <v>39491.963841057608</v>
      </c>
      <c r="P342" s="100">
        <f t="shared" si="86"/>
        <v>42285.657154067885</v>
      </c>
      <c r="Q342" s="100">
        <f t="shared" si="87"/>
        <v>45084.489081387808</v>
      </c>
      <c r="R342" s="100">
        <f t="shared" si="88"/>
        <v>48126.548752697585</v>
      </c>
      <c r="S342" s="101"/>
    </row>
    <row r="343" spans="2:19" s="42" customFormat="1">
      <c r="B343" s="32">
        <v>473</v>
      </c>
      <c r="C343" s="33" t="s">
        <v>352</v>
      </c>
      <c r="D343" s="163">
        <v>87</v>
      </c>
      <c r="E343" s="99">
        <f t="shared" si="79"/>
        <v>6.5647495585771849E-4</v>
      </c>
      <c r="F343" s="99">
        <f t="shared" ref="F343:J352" si="89">E343</f>
        <v>6.5647495585771849E-4</v>
      </c>
      <c r="G343" s="99">
        <f t="shared" si="89"/>
        <v>6.5647495585771849E-4</v>
      </c>
      <c r="H343" s="99">
        <f t="shared" si="89"/>
        <v>6.5647495585771849E-4</v>
      </c>
      <c r="I343" s="99">
        <f t="shared" si="89"/>
        <v>6.5647495585771849E-4</v>
      </c>
      <c r="J343" s="98">
        <f t="shared" si="89"/>
        <v>6.5647495585771849E-4</v>
      </c>
      <c r="K343" s="92">
        <f t="shared" si="81"/>
        <v>473</v>
      </c>
      <c r="L343" s="165" t="str">
        <f t="shared" si="82"/>
        <v>Zandvoort</v>
      </c>
      <c r="M343" s="166">
        <f t="shared" si="83"/>
        <v>12998.204125982826</v>
      </c>
      <c r="N343" s="100">
        <f t="shared" si="84"/>
        <v>14066.288879163334</v>
      </c>
      <c r="O343" s="100">
        <f t="shared" si="85"/>
        <v>15135.686582255557</v>
      </c>
      <c r="P343" s="100">
        <f t="shared" si="86"/>
        <v>16206.397235259496</v>
      </c>
      <c r="Q343" s="100">
        <f t="shared" si="87"/>
        <v>17279.077313131009</v>
      </c>
      <c r="R343" s="100">
        <f t="shared" si="88"/>
        <v>18444.976834734316</v>
      </c>
      <c r="S343" s="101"/>
    </row>
    <row r="344" spans="2:19" s="42" customFormat="1">
      <c r="B344" s="32">
        <v>50</v>
      </c>
      <c r="C344" s="33" t="s">
        <v>353</v>
      </c>
      <c r="D344" s="163">
        <v>135</v>
      </c>
      <c r="E344" s="99">
        <f t="shared" si="79"/>
        <v>1.0186680349516322E-3</v>
      </c>
      <c r="F344" s="99">
        <f t="shared" si="89"/>
        <v>1.0186680349516322E-3</v>
      </c>
      <c r="G344" s="99">
        <f t="shared" si="89"/>
        <v>1.0186680349516322E-3</v>
      </c>
      <c r="H344" s="99">
        <f t="shared" si="89"/>
        <v>1.0186680349516322E-3</v>
      </c>
      <c r="I344" s="99">
        <f t="shared" si="89"/>
        <v>1.0186680349516322E-3</v>
      </c>
      <c r="J344" s="98">
        <f t="shared" si="89"/>
        <v>1.0186680349516322E-3</v>
      </c>
      <c r="K344" s="92">
        <f t="shared" si="81"/>
        <v>50</v>
      </c>
      <c r="L344" s="165" t="str">
        <f t="shared" si="82"/>
        <v>Zeewolde</v>
      </c>
      <c r="M344" s="166">
        <f t="shared" si="83"/>
        <v>20169.627092042319</v>
      </c>
      <c r="N344" s="100">
        <f t="shared" si="84"/>
        <v>21826.999984908623</v>
      </c>
      <c r="O344" s="100">
        <f t="shared" si="85"/>
        <v>23486.410213844832</v>
      </c>
      <c r="P344" s="100">
        <f t="shared" si="86"/>
        <v>25147.857778850943</v>
      </c>
      <c r="Q344" s="100">
        <f t="shared" si="87"/>
        <v>26812.361347961913</v>
      </c>
      <c r="R344" s="100">
        <f t="shared" si="88"/>
        <v>28621.51577803601</v>
      </c>
      <c r="S344" s="101"/>
    </row>
    <row r="345" spans="2:19" s="42" customFormat="1">
      <c r="B345" s="32">
        <v>355</v>
      </c>
      <c r="C345" s="33" t="s">
        <v>354</v>
      </c>
      <c r="D345" s="163">
        <v>397</v>
      </c>
      <c r="E345" s="99">
        <f t="shared" si="79"/>
        <v>2.9956385916725774E-3</v>
      </c>
      <c r="F345" s="99">
        <f t="shared" si="89"/>
        <v>2.9956385916725774E-3</v>
      </c>
      <c r="G345" s="99">
        <f t="shared" si="89"/>
        <v>2.9956385916725774E-3</v>
      </c>
      <c r="H345" s="99">
        <f t="shared" si="89"/>
        <v>2.9956385916725774E-3</v>
      </c>
      <c r="I345" s="99">
        <f t="shared" si="89"/>
        <v>2.9956385916725774E-3</v>
      </c>
      <c r="J345" s="98">
        <f t="shared" si="89"/>
        <v>2.9956385916725774E-3</v>
      </c>
      <c r="K345" s="92">
        <f t="shared" si="81"/>
        <v>355</v>
      </c>
      <c r="L345" s="165" t="str">
        <f t="shared" si="82"/>
        <v>Zeist</v>
      </c>
      <c r="M345" s="166">
        <f t="shared" si="83"/>
        <v>59313.644115117029</v>
      </c>
      <c r="N345" s="100">
        <f t="shared" si="84"/>
        <v>64187.548103768313</v>
      </c>
      <c r="O345" s="100">
        <f t="shared" si="85"/>
        <v>69067.443369602945</v>
      </c>
      <c r="P345" s="100">
        <f t="shared" si="86"/>
        <v>73953.329912620917</v>
      </c>
      <c r="Q345" s="100">
        <f t="shared" si="87"/>
        <v>78848.203371413911</v>
      </c>
      <c r="R345" s="100">
        <f t="shared" si="88"/>
        <v>84168.457510224413</v>
      </c>
      <c r="S345" s="101"/>
    </row>
    <row r="346" spans="2:19" s="42" customFormat="1">
      <c r="B346" s="32">
        <v>299</v>
      </c>
      <c r="C346" s="33" t="s">
        <v>355</v>
      </c>
      <c r="D346" s="163">
        <v>424</v>
      </c>
      <c r="E346" s="99">
        <f t="shared" si="79"/>
        <v>3.1993721986629041E-3</v>
      </c>
      <c r="F346" s="99">
        <f t="shared" si="89"/>
        <v>3.1993721986629041E-3</v>
      </c>
      <c r="G346" s="99">
        <f t="shared" si="89"/>
        <v>3.1993721986629041E-3</v>
      </c>
      <c r="H346" s="99">
        <f t="shared" si="89"/>
        <v>3.1993721986629041E-3</v>
      </c>
      <c r="I346" s="99">
        <f t="shared" si="89"/>
        <v>3.1993721986629041E-3</v>
      </c>
      <c r="J346" s="98">
        <f t="shared" si="89"/>
        <v>3.1993721986629041E-3</v>
      </c>
      <c r="K346" s="92">
        <f t="shared" si="81"/>
        <v>299</v>
      </c>
      <c r="L346" s="165" t="str">
        <f t="shared" si="82"/>
        <v>Zevenaar</v>
      </c>
      <c r="M346" s="166">
        <f t="shared" si="83"/>
        <v>63347.5695335255</v>
      </c>
      <c r="N346" s="100">
        <f t="shared" si="84"/>
        <v>68552.948100750044</v>
      </c>
      <c r="O346" s="100">
        <f t="shared" si="85"/>
        <v>73764.725412371918</v>
      </c>
      <c r="P346" s="100">
        <f t="shared" si="86"/>
        <v>78982.901468391108</v>
      </c>
      <c r="Q346" s="100">
        <f t="shared" si="87"/>
        <v>84210.675641006295</v>
      </c>
      <c r="R346" s="100">
        <f t="shared" si="88"/>
        <v>89892.760665831622</v>
      </c>
      <c r="S346" s="101"/>
    </row>
    <row r="347" spans="2:19" s="42" customFormat="1">
      <c r="B347" s="32">
        <v>637</v>
      </c>
      <c r="C347" s="33" t="s">
        <v>356</v>
      </c>
      <c r="D347" s="163">
        <v>888</v>
      </c>
      <c r="E347" s="99">
        <f t="shared" si="79"/>
        <v>6.7005719632374028E-3</v>
      </c>
      <c r="F347" s="99">
        <f t="shared" si="89"/>
        <v>6.7005719632374028E-3</v>
      </c>
      <c r="G347" s="99">
        <f t="shared" si="89"/>
        <v>6.7005719632374028E-3</v>
      </c>
      <c r="H347" s="99">
        <f t="shared" si="89"/>
        <v>6.7005719632374028E-3</v>
      </c>
      <c r="I347" s="99">
        <f t="shared" si="89"/>
        <v>6.7005719632374028E-3</v>
      </c>
      <c r="J347" s="98">
        <f t="shared" si="89"/>
        <v>6.7005719632374028E-3</v>
      </c>
      <c r="K347" s="92">
        <f t="shared" si="81"/>
        <v>637</v>
      </c>
      <c r="L347" s="165" t="str">
        <f t="shared" si="82"/>
        <v>Zoetermeer</v>
      </c>
      <c r="M347" s="166">
        <f t="shared" si="83"/>
        <v>132671.32487210058</v>
      </c>
      <c r="N347" s="100">
        <f t="shared" si="84"/>
        <v>143573.15545628784</v>
      </c>
      <c r="O347" s="100">
        <f t="shared" si="85"/>
        <v>154488.38718440157</v>
      </c>
      <c r="P347" s="100">
        <f t="shared" si="86"/>
        <v>165417.02005644178</v>
      </c>
      <c r="Q347" s="100">
        <f t="shared" si="87"/>
        <v>176365.75464437169</v>
      </c>
      <c r="R347" s="100">
        <f t="shared" si="88"/>
        <v>188265.97045108132</v>
      </c>
      <c r="S347" s="101"/>
    </row>
    <row r="348" spans="2:19" s="42" customFormat="1">
      <c r="B348" s="32">
        <v>638</v>
      </c>
      <c r="C348" s="33" t="s">
        <v>357</v>
      </c>
      <c r="D348" s="163">
        <v>50</v>
      </c>
      <c r="E348" s="99">
        <f t="shared" si="79"/>
        <v>3.7728445738949339E-4</v>
      </c>
      <c r="F348" s="99">
        <f t="shared" si="89"/>
        <v>3.7728445738949339E-4</v>
      </c>
      <c r="G348" s="99">
        <f t="shared" si="89"/>
        <v>3.7728445738949339E-4</v>
      </c>
      <c r="H348" s="99">
        <f t="shared" si="89"/>
        <v>3.7728445738949339E-4</v>
      </c>
      <c r="I348" s="99">
        <f t="shared" si="89"/>
        <v>3.7728445738949339E-4</v>
      </c>
      <c r="J348" s="98">
        <f t="shared" si="89"/>
        <v>3.7728445738949339E-4</v>
      </c>
      <c r="K348" s="92">
        <f t="shared" si="81"/>
        <v>638</v>
      </c>
      <c r="L348" s="165" t="str">
        <f t="shared" si="82"/>
        <v>Zoeterwoude</v>
      </c>
      <c r="M348" s="166">
        <f t="shared" si="83"/>
        <v>7470.2322563119687</v>
      </c>
      <c r="N348" s="100">
        <f t="shared" si="84"/>
        <v>8084.0740684846751</v>
      </c>
      <c r="O348" s="100">
        <f t="shared" si="85"/>
        <v>8698.6704495721588</v>
      </c>
      <c r="P348" s="100">
        <f t="shared" si="86"/>
        <v>9314.0213995744234</v>
      </c>
      <c r="Q348" s="100">
        <f t="shared" si="87"/>
        <v>9930.5042029488559</v>
      </c>
      <c r="R348" s="100">
        <f t="shared" si="88"/>
        <v>10600.561399272596</v>
      </c>
      <c r="S348" s="101"/>
    </row>
    <row r="349" spans="2:19" s="42" customFormat="1">
      <c r="B349" s="32">
        <v>1892</v>
      </c>
      <c r="C349" s="33" t="s">
        <v>358</v>
      </c>
      <c r="D349" s="163">
        <v>189</v>
      </c>
      <c r="E349" s="99">
        <f t="shared" si="79"/>
        <v>1.426135248932285E-3</v>
      </c>
      <c r="F349" s="99">
        <f t="shared" si="89"/>
        <v>1.426135248932285E-3</v>
      </c>
      <c r="G349" s="99">
        <f t="shared" si="89"/>
        <v>1.426135248932285E-3</v>
      </c>
      <c r="H349" s="99">
        <f t="shared" si="89"/>
        <v>1.426135248932285E-3</v>
      </c>
      <c r="I349" s="99">
        <f t="shared" si="89"/>
        <v>1.426135248932285E-3</v>
      </c>
      <c r="J349" s="98">
        <f t="shared" si="89"/>
        <v>1.426135248932285E-3</v>
      </c>
      <c r="K349" s="92">
        <f t="shared" si="81"/>
        <v>1892</v>
      </c>
      <c r="L349" s="165" t="str">
        <f t="shared" si="82"/>
        <v>Zuidplas</v>
      </c>
      <c r="M349" s="166">
        <f t="shared" si="83"/>
        <v>28237.477928859244</v>
      </c>
      <c r="N349" s="100">
        <f t="shared" si="84"/>
        <v>30557.79997887207</v>
      </c>
      <c r="O349" s="100">
        <f t="shared" si="85"/>
        <v>32880.97429938276</v>
      </c>
      <c r="P349" s="100">
        <f t="shared" si="86"/>
        <v>35207.000890391319</v>
      </c>
      <c r="Q349" s="100">
        <f t="shared" si="87"/>
        <v>37537.305887146671</v>
      </c>
      <c r="R349" s="100">
        <f t="shared" si="88"/>
        <v>40070.122089250413</v>
      </c>
      <c r="S349" s="101"/>
    </row>
    <row r="350" spans="2:19" s="42" customFormat="1">
      <c r="B350" s="32">
        <v>879</v>
      </c>
      <c r="C350" s="33" t="s">
        <v>359</v>
      </c>
      <c r="D350" s="163">
        <v>89</v>
      </c>
      <c r="E350" s="99">
        <f t="shared" si="79"/>
        <v>6.715663341532982E-4</v>
      </c>
      <c r="F350" s="99">
        <f t="shared" si="89"/>
        <v>6.715663341532982E-4</v>
      </c>
      <c r="G350" s="99">
        <f t="shared" si="89"/>
        <v>6.715663341532982E-4</v>
      </c>
      <c r="H350" s="99">
        <f t="shared" si="89"/>
        <v>6.715663341532982E-4</v>
      </c>
      <c r="I350" s="99">
        <f t="shared" si="89"/>
        <v>6.715663341532982E-4</v>
      </c>
      <c r="J350" s="98">
        <f t="shared" si="89"/>
        <v>6.715663341532982E-4</v>
      </c>
      <c r="K350" s="92">
        <f t="shared" si="81"/>
        <v>879</v>
      </c>
      <c r="L350" s="165" t="str">
        <f t="shared" si="82"/>
        <v>Zundert</v>
      </c>
      <c r="M350" s="166">
        <f t="shared" si="83"/>
        <v>13297.013416235304</v>
      </c>
      <c r="N350" s="100">
        <f t="shared" si="84"/>
        <v>14389.65184190272</v>
      </c>
      <c r="O350" s="100">
        <f t="shared" si="85"/>
        <v>15483.633400238443</v>
      </c>
      <c r="P350" s="100">
        <f t="shared" si="86"/>
        <v>16578.958091242472</v>
      </c>
      <c r="Q350" s="100">
        <f t="shared" si="87"/>
        <v>17676.297481248963</v>
      </c>
      <c r="R350" s="100">
        <f t="shared" si="88"/>
        <v>18868.999290705218</v>
      </c>
      <c r="S350" s="101"/>
    </row>
    <row r="351" spans="2:19" s="42" customFormat="1">
      <c r="B351" s="32">
        <v>301</v>
      </c>
      <c r="C351" s="33" t="s">
        <v>360</v>
      </c>
      <c r="D351" s="163">
        <v>676</v>
      </c>
      <c r="E351" s="99">
        <f t="shared" si="79"/>
        <v>5.1008858639059506E-3</v>
      </c>
      <c r="F351" s="99">
        <f t="shared" si="89"/>
        <v>5.1008858639059506E-3</v>
      </c>
      <c r="G351" s="99">
        <f t="shared" si="89"/>
        <v>5.1008858639059506E-3</v>
      </c>
      <c r="H351" s="99">
        <f t="shared" si="89"/>
        <v>5.1008858639059506E-3</v>
      </c>
      <c r="I351" s="99">
        <f t="shared" si="89"/>
        <v>5.1008858639059506E-3</v>
      </c>
      <c r="J351" s="98">
        <f t="shared" si="89"/>
        <v>5.1008858639059506E-3</v>
      </c>
      <c r="K351" s="92">
        <f t="shared" si="81"/>
        <v>301</v>
      </c>
      <c r="L351" s="165" t="str">
        <f t="shared" si="82"/>
        <v>Zutphen</v>
      </c>
      <c r="M351" s="166">
        <f t="shared" si="83"/>
        <v>100997.54010533782</v>
      </c>
      <c r="N351" s="100">
        <f t="shared" si="84"/>
        <v>109296.68140591281</v>
      </c>
      <c r="O351" s="100">
        <f t="shared" si="85"/>
        <v>117606.02447821559</v>
      </c>
      <c r="P351" s="100">
        <f t="shared" si="86"/>
        <v>125925.5693222462</v>
      </c>
      <c r="Q351" s="100">
        <f t="shared" si="87"/>
        <v>134260.41682386852</v>
      </c>
      <c r="R351" s="100">
        <f t="shared" si="88"/>
        <v>143319.59011816551</v>
      </c>
      <c r="S351" s="101"/>
    </row>
    <row r="352" spans="2:19" s="42" customFormat="1">
      <c r="B352" s="32">
        <v>1896</v>
      </c>
      <c r="C352" s="33" t="s">
        <v>361</v>
      </c>
      <c r="D352" s="163">
        <v>141</v>
      </c>
      <c r="E352" s="99">
        <f t="shared" si="79"/>
        <v>1.0639421698383712E-3</v>
      </c>
      <c r="F352" s="99">
        <f t="shared" si="89"/>
        <v>1.0639421698383712E-3</v>
      </c>
      <c r="G352" s="99">
        <f t="shared" si="89"/>
        <v>1.0639421698383712E-3</v>
      </c>
      <c r="H352" s="99">
        <f t="shared" si="89"/>
        <v>1.0639421698383712E-3</v>
      </c>
      <c r="I352" s="99">
        <f t="shared" si="89"/>
        <v>1.0639421698383712E-3</v>
      </c>
      <c r="J352" s="98">
        <f t="shared" si="89"/>
        <v>1.0639421698383712E-3</v>
      </c>
      <c r="K352" s="92">
        <f t="shared" si="81"/>
        <v>1896</v>
      </c>
      <c r="L352" s="165" t="str">
        <f t="shared" si="82"/>
        <v>Zwartewaterland</v>
      </c>
      <c r="M352" s="166">
        <f t="shared" si="83"/>
        <v>21066.05496279975</v>
      </c>
      <c r="N352" s="100">
        <f t="shared" si="84"/>
        <v>22797.088873126781</v>
      </c>
      <c r="O352" s="100">
        <f t="shared" si="85"/>
        <v>24530.250667793487</v>
      </c>
      <c r="P352" s="100">
        <f t="shared" si="86"/>
        <v>26265.540346799869</v>
      </c>
      <c r="Q352" s="100">
        <f t="shared" si="87"/>
        <v>28004.021852315771</v>
      </c>
      <c r="R352" s="100">
        <f t="shared" si="88"/>
        <v>29893.583145948716</v>
      </c>
      <c r="S352" s="101"/>
    </row>
    <row r="353" spans="2:19" s="42" customFormat="1">
      <c r="B353" s="32">
        <v>642</v>
      </c>
      <c r="C353" s="33" t="s">
        <v>362</v>
      </c>
      <c r="D353" s="163">
        <v>429</v>
      </c>
      <c r="E353" s="99">
        <f t="shared" si="79"/>
        <v>3.2371006444018532E-3</v>
      </c>
      <c r="F353" s="99">
        <f t="shared" ref="F353:J354" si="90">E353</f>
        <v>3.2371006444018532E-3</v>
      </c>
      <c r="G353" s="99">
        <f t="shared" si="90"/>
        <v>3.2371006444018532E-3</v>
      </c>
      <c r="H353" s="99">
        <f t="shared" si="90"/>
        <v>3.2371006444018532E-3</v>
      </c>
      <c r="I353" s="99">
        <f t="shared" si="90"/>
        <v>3.2371006444018532E-3</v>
      </c>
      <c r="J353" s="98">
        <f t="shared" si="90"/>
        <v>3.2371006444018532E-3</v>
      </c>
      <c r="K353" s="92">
        <f t="shared" si="81"/>
        <v>642</v>
      </c>
      <c r="L353" s="165" t="str">
        <f t="shared" si="82"/>
        <v>Zwijndrecht</v>
      </c>
      <c r="M353" s="166">
        <f t="shared" si="83"/>
        <v>64094.592759156694</v>
      </c>
      <c r="N353" s="100">
        <f t="shared" si="84"/>
        <v>69361.355507598506</v>
      </c>
      <c r="O353" s="100">
        <f t="shared" si="85"/>
        <v>74634.592457329127</v>
      </c>
      <c r="P353" s="100">
        <f t="shared" si="86"/>
        <v>79914.303608348549</v>
      </c>
      <c r="Q353" s="100">
        <f t="shared" si="87"/>
        <v>85203.726061301175</v>
      </c>
      <c r="R353" s="100">
        <f t="shared" si="88"/>
        <v>90952.816805758863</v>
      </c>
      <c r="S353" s="101"/>
    </row>
    <row r="354" spans="2:19" s="42" customFormat="1">
      <c r="B354" s="36">
        <v>193</v>
      </c>
      <c r="C354" s="37" t="s">
        <v>363</v>
      </c>
      <c r="D354" s="167">
        <v>1125</v>
      </c>
      <c r="E354" s="116">
        <f t="shared" si="79"/>
        <v>8.4889002912636007E-3</v>
      </c>
      <c r="F354" s="116">
        <f t="shared" si="90"/>
        <v>8.4889002912636007E-3</v>
      </c>
      <c r="G354" s="116">
        <f t="shared" si="90"/>
        <v>8.4889002912636007E-3</v>
      </c>
      <c r="H354" s="116">
        <f t="shared" si="90"/>
        <v>8.4889002912636007E-3</v>
      </c>
      <c r="I354" s="116">
        <f t="shared" si="90"/>
        <v>8.4889002912636007E-3</v>
      </c>
      <c r="J354" s="115">
        <f t="shared" si="90"/>
        <v>8.4889002912636007E-3</v>
      </c>
      <c r="K354" s="109">
        <f t="shared" si="81"/>
        <v>193</v>
      </c>
      <c r="L354" s="168" t="str">
        <f t="shared" si="82"/>
        <v>Zwolle</v>
      </c>
      <c r="M354" s="117">
        <f t="shared" si="83"/>
        <v>168080.22576701929</v>
      </c>
      <c r="N354" s="117">
        <f t="shared" si="84"/>
        <v>181891.66654090516</v>
      </c>
      <c r="O354" s="117">
        <f t="shared" si="85"/>
        <v>195720.08511537357</v>
      </c>
      <c r="P354" s="117">
        <f t="shared" si="86"/>
        <v>209565.48149042451</v>
      </c>
      <c r="Q354" s="117">
        <f t="shared" si="87"/>
        <v>223436.34456634923</v>
      </c>
      <c r="R354" s="117">
        <f t="shared" si="88"/>
        <v>238512.63148363339</v>
      </c>
      <c r="S354" s="101"/>
    </row>
    <row r="355" spans="2:19" s="42" customFormat="1"/>
    <row r="356" spans="2:19" s="42" customFormat="1"/>
    <row r="357" spans="2:19" s="42" customFormat="1"/>
    <row r="358" spans="2:19" s="42" customFormat="1">
      <c r="M358" s="45"/>
      <c r="N358" s="45"/>
      <c r="O358" s="45"/>
      <c r="P358" s="45"/>
      <c r="Q358" s="45"/>
      <c r="R358" s="45"/>
    </row>
    <row r="359" spans="2:19" s="42" customFormat="1"/>
    <row r="360" spans="2:19" s="42" customFormat="1">
      <c r="K360" s="44"/>
    </row>
  </sheetData>
  <mergeCells count="6">
    <mergeCell ref="M10:R10"/>
    <mergeCell ref="E7:J7"/>
    <mergeCell ref="M7:R7"/>
    <mergeCell ref="M8:R8"/>
    <mergeCell ref="E9:J9"/>
    <mergeCell ref="M9:R9"/>
  </mergeCells>
  <pageMargins left="0.70000000000000007" right="0.70000000000000007" top="1.9311023622047245" bottom="1.9311023622047245" header="1.5374015748031495" footer="1.5374015748031495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BD49-E185-4244-A45D-8A39285BDC73}">
  <dimension ref="A1:AB352"/>
  <sheetViews>
    <sheetView workbookViewId="0">
      <selection activeCell="A19" sqref="A19:XFD19"/>
    </sheetView>
  </sheetViews>
  <sheetFormatPr defaultRowHeight="14.4"/>
  <cols>
    <col min="1" max="2" width="9.6640625" style="169" customWidth="1"/>
    <col min="3" max="3" width="29.6640625" style="169" customWidth="1"/>
    <col min="4" max="4" width="15.44140625" style="169" customWidth="1"/>
    <col min="5" max="5" width="17.33203125" style="169" customWidth="1"/>
    <col min="6" max="6" width="15.44140625" style="169" customWidth="1"/>
    <col min="7" max="7" width="9.6640625" style="169" customWidth="1"/>
    <col min="8" max="8" width="15.44140625" style="169" customWidth="1"/>
    <col min="9" max="9" width="17.33203125" style="169" customWidth="1"/>
    <col min="10" max="10" width="15.44140625" style="169" customWidth="1"/>
    <col min="11" max="11" width="9.6640625" style="169" customWidth="1"/>
    <col min="12" max="12" width="15.44140625" style="169" customWidth="1"/>
    <col min="13" max="13" width="17.33203125" style="169" customWidth="1"/>
    <col min="14" max="14" width="15.44140625" style="169" customWidth="1"/>
    <col min="15" max="15" width="9.6640625" style="169" customWidth="1"/>
    <col min="16" max="16" width="15.44140625" style="169" customWidth="1"/>
    <col min="17" max="17" width="17.33203125" style="169" customWidth="1"/>
    <col min="18" max="18" width="15.44140625" style="169" customWidth="1"/>
    <col min="19" max="19" width="9.6640625" style="169" customWidth="1"/>
    <col min="20" max="20" width="15.44140625" style="169" customWidth="1"/>
    <col min="21" max="21" width="17.33203125" style="169" customWidth="1"/>
    <col min="22" max="22" width="15.44140625" style="169" customWidth="1"/>
    <col min="23" max="23" width="9.6640625" style="169" customWidth="1"/>
    <col min="24" max="24" width="15.44140625" style="169" customWidth="1"/>
    <col min="25" max="25" width="17.33203125" style="169" customWidth="1"/>
    <col min="26" max="26" width="15.44140625" style="169" customWidth="1"/>
    <col min="27" max="27" width="9.6640625" style="169" customWidth="1"/>
    <col min="28" max="28" width="9.109375" style="169" customWidth="1"/>
    <col min="29" max="29" width="8.88671875" style="169" customWidth="1"/>
    <col min="30" max="16384" width="8.88671875" style="169"/>
  </cols>
  <sheetData>
    <row r="1" spans="1:28">
      <c r="A1" s="204"/>
    </row>
    <row r="2" spans="1:28">
      <c r="A2" s="203"/>
    </row>
    <row r="3" spans="1:28">
      <c r="C3" s="169">
        <v>1</v>
      </c>
      <c r="D3" s="169">
        <v>2</v>
      </c>
      <c r="E3" s="169">
        <v>3</v>
      </c>
      <c r="F3" s="169">
        <v>4</v>
      </c>
      <c r="G3" s="169">
        <v>5</v>
      </c>
      <c r="H3" s="169">
        <v>6</v>
      </c>
      <c r="I3" s="169">
        <v>7</v>
      </c>
      <c r="J3" s="169">
        <v>8</v>
      </c>
      <c r="K3" s="169">
        <v>9</v>
      </c>
      <c r="L3" s="169">
        <v>10</v>
      </c>
      <c r="M3" s="169">
        <v>11</v>
      </c>
      <c r="N3" s="169">
        <v>12</v>
      </c>
      <c r="O3" s="169">
        <v>13</v>
      </c>
      <c r="P3" s="169">
        <v>14</v>
      </c>
      <c r="Q3" s="169">
        <v>15</v>
      </c>
      <c r="R3" s="169">
        <v>16</v>
      </c>
      <c r="S3" s="169">
        <v>17</v>
      </c>
      <c r="T3" s="169">
        <v>18</v>
      </c>
      <c r="U3" s="169">
        <v>19</v>
      </c>
      <c r="V3" s="169">
        <v>20</v>
      </c>
      <c r="W3" s="169">
        <v>21</v>
      </c>
      <c r="X3" s="169">
        <v>22</v>
      </c>
      <c r="Y3" s="169">
        <v>23</v>
      </c>
      <c r="Z3" s="169">
        <v>24</v>
      </c>
    </row>
    <row r="5" spans="1:28">
      <c r="B5" s="203" t="s">
        <v>386</v>
      </c>
    </row>
    <row r="6" spans="1:28">
      <c r="B6" s="202" t="s">
        <v>385</v>
      </c>
    </row>
    <row r="7" spans="1:28">
      <c r="D7" s="201">
        <v>2024</v>
      </c>
      <c r="H7" s="201">
        <v>2025</v>
      </c>
      <c r="L7" s="201">
        <v>2026</v>
      </c>
      <c r="P7" s="201">
        <v>2027</v>
      </c>
      <c r="T7" s="201">
        <v>2028</v>
      </c>
      <c r="X7" s="201">
        <v>2029</v>
      </c>
    </row>
    <row r="8" spans="1:28" ht="12.75" customHeight="1"/>
    <row r="9" spans="1:28">
      <c r="B9" s="200" t="s">
        <v>15</v>
      </c>
      <c r="C9" s="199" t="s">
        <v>16</v>
      </c>
      <c r="D9" s="197" t="s">
        <v>17</v>
      </c>
      <c r="E9" s="196" t="s">
        <v>19</v>
      </c>
      <c r="F9" s="195" t="s">
        <v>18</v>
      </c>
      <c r="H9" s="197" t="s">
        <v>17</v>
      </c>
      <c r="I9" s="196" t="s">
        <v>19</v>
      </c>
      <c r="J9" s="195" t="s">
        <v>18</v>
      </c>
      <c r="L9" s="197" t="s">
        <v>17</v>
      </c>
      <c r="M9" s="196" t="s">
        <v>19</v>
      </c>
      <c r="N9" s="195" t="s">
        <v>18</v>
      </c>
      <c r="P9" s="197" t="s">
        <v>17</v>
      </c>
      <c r="Q9" s="198" t="s">
        <v>19</v>
      </c>
      <c r="R9" s="195" t="s">
        <v>18</v>
      </c>
      <c r="T9" s="197" t="s">
        <v>17</v>
      </c>
      <c r="U9" s="198" t="s">
        <v>19</v>
      </c>
      <c r="V9" s="195" t="s">
        <v>18</v>
      </c>
      <c r="X9" s="197" t="s">
        <v>17</v>
      </c>
      <c r="Y9" s="196" t="s">
        <v>19</v>
      </c>
      <c r="Z9" s="195" t="s">
        <v>18</v>
      </c>
    </row>
    <row r="10" spans="1:28">
      <c r="B10" s="194"/>
      <c r="C10" s="193" t="s">
        <v>384</v>
      </c>
      <c r="D10" s="192">
        <f>SUM(D11:D352)</f>
        <v>2070910999.9999995</v>
      </c>
      <c r="E10" s="192">
        <f>SUM(E11:E352)</f>
        <v>121121000.00000007</v>
      </c>
      <c r="F10" s="192">
        <f>SUM(F11:F352)</f>
        <v>1949789999.9999998</v>
      </c>
      <c r="H10" s="190">
        <f>SUM(H11:H352)</f>
        <v>1959385999.9999998</v>
      </c>
      <c r="I10" s="190">
        <f>SUM(I11:I352)</f>
        <v>137334999.99999991</v>
      </c>
      <c r="J10" s="190">
        <f>SUM(J11:J352)</f>
        <v>1822050999.9999981</v>
      </c>
      <c r="L10" s="190">
        <f>SUM(L11:L352)</f>
        <v>1892842000.000001</v>
      </c>
      <c r="M10" s="192">
        <f>SUM(M11:M352)</f>
        <v>147680999.99999991</v>
      </c>
      <c r="N10" s="190">
        <f>SUM(N11:N352)</f>
        <v>1745161000</v>
      </c>
      <c r="P10" s="190">
        <f>SUM(P11:P352)</f>
        <v>1826360000.0000021</v>
      </c>
      <c r="Q10" s="191">
        <f>SUM(Q11:Q352)</f>
        <v>158024999.99999997</v>
      </c>
      <c r="R10" s="190">
        <f>SUM(R11:R352)+1000</f>
        <v>1668336000.0000019</v>
      </c>
      <c r="T10" s="190">
        <f>SUM(T11:T352)</f>
        <v>1760438000.0000007</v>
      </c>
      <c r="U10" s="191">
        <f>SUM(U11:U352)</f>
        <v>168251000</v>
      </c>
      <c r="V10" s="190">
        <f>SUM(V11:V352)</f>
        <v>1592186999.9999993</v>
      </c>
      <c r="X10" s="190">
        <f>SUM(X11:X352)</f>
        <v>1694636000.0000021</v>
      </c>
      <c r="Y10" s="190">
        <f>SUM(Y11:Y352)</f>
        <v>178597000.00000009</v>
      </c>
      <c r="Z10" s="190">
        <f>SUM(Z11:Z352)</f>
        <v>1516038999.9999998</v>
      </c>
    </row>
    <row r="11" spans="1:28">
      <c r="B11" s="189">
        <v>1680</v>
      </c>
      <c r="C11" s="188" t="s">
        <v>22</v>
      </c>
      <c r="D11" s="184">
        <f t="shared" ref="D11:D74" si="0">SUM(E11:F11)</f>
        <v>104424.23664420264</v>
      </c>
      <c r="E11" s="185">
        <f>[1]beschut_werk!L13</f>
        <v>104424.23664420264</v>
      </c>
      <c r="F11" s="184">
        <f>IFERROR(VLOOKUP($B11,[1]WSW!$R$13:$Y$335,3,FALSE()),0)</f>
        <v>0</v>
      </c>
      <c r="G11" s="173"/>
      <c r="H11" s="184">
        <f t="shared" ref="H11:H74" si="1">SUM(I11:J11)</f>
        <v>118412.23185686933</v>
      </c>
      <c r="I11" s="185">
        <f>[1]beschut_werk!M13</f>
        <v>118412.23185686933</v>
      </c>
      <c r="J11" s="184">
        <f>IFERROR(VLOOKUP($B11,[1]WSW!$R$13:$Y$335,4,FALSE()),0)</f>
        <v>0</v>
      </c>
      <c r="K11" s="173"/>
      <c r="L11" s="187">
        <f t="shared" ref="L11:L74" si="2">SUM(M11:N11)</f>
        <v>127336.92752124101</v>
      </c>
      <c r="M11" s="184">
        <f>[1]beschut_werk!N13</f>
        <v>127336.92752124101</v>
      </c>
      <c r="N11" s="186">
        <f>IFERROR(VLOOKUP($B11,[1]WSW!$R$13:$Y$335,5,FALSE()),0)</f>
        <v>0</v>
      </c>
      <c r="O11" s="173"/>
      <c r="P11" s="184">
        <f t="shared" ref="P11:P74" si="3">SUM(Q11:R11)</f>
        <v>136259.41206679484</v>
      </c>
      <c r="Q11" s="185">
        <f>[1]beschut_werk!O13</f>
        <v>136259.41206679484</v>
      </c>
      <c r="R11" s="184">
        <f>IFERROR(VLOOKUP($B11,[1]WSW!$R$13:$Y$335,6,FALSE()),0)</f>
        <v>0</v>
      </c>
      <c r="S11" s="173"/>
      <c r="T11" s="184">
        <f t="shared" ref="T11:T74" si="4">SUM(U11:V11)</f>
        <v>145080.11281258956</v>
      </c>
      <c r="U11" s="185">
        <f>[1]beschut_werk!P13</f>
        <v>145080.11281258956</v>
      </c>
      <c r="V11" s="184">
        <f>IFERROR(VLOOKUP($B11,[1]WSW!$R$13:$Y$335,7,FALSE()),0)</f>
        <v>0</v>
      </c>
      <c r="W11" s="173"/>
      <c r="X11" s="184">
        <f t="shared" ref="X11:X74" si="5">SUM(Y11:Z11)</f>
        <v>154003.89172483864</v>
      </c>
      <c r="Y11" s="185">
        <f>[1]beschut_werk!Q13</f>
        <v>154003.89172483864</v>
      </c>
      <c r="Z11" s="184">
        <f>IFERROR(VLOOKUP($B11,[1]WSW!$R$13:$Y$335,8,FALSE()),0)</f>
        <v>0</v>
      </c>
      <c r="AB11" s="170"/>
    </row>
    <row r="12" spans="1:28">
      <c r="B12" s="183">
        <v>358</v>
      </c>
      <c r="C12" s="182" t="s">
        <v>23</v>
      </c>
      <c r="D12" s="178">
        <f t="shared" si="0"/>
        <v>905442.00230523548</v>
      </c>
      <c r="E12" s="179">
        <f>[1]beschut_werk!L14</f>
        <v>94931.124222002443</v>
      </c>
      <c r="F12" s="178">
        <f>IFERROR(VLOOKUP($B12,[1]WSW!$R$13:$Y$335,3,FALSE()),0)</f>
        <v>810510.87808323302</v>
      </c>
      <c r="G12" s="173"/>
      <c r="H12" s="178">
        <f t="shared" si="1"/>
        <v>832410.72090110276</v>
      </c>
      <c r="I12" s="179">
        <f>[1]beschut_werk!M14</f>
        <v>107647.48350624488</v>
      </c>
      <c r="J12" s="178">
        <f>IFERROR(VLOOKUP($B12,[1]WSW!$R$13:$Y$335,4,FALSE()),0)</f>
        <v>724763.23739485792</v>
      </c>
      <c r="K12" s="173"/>
      <c r="L12" s="181">
        <f t="shared" si="2"/>
        <v>774795.21289039566</v>
      </c>
      <c r="M12" s="178">
        <f>[1]beschut_werk!N14</f>
        <v>115760.84320112824</v>
      </c>
      <c r="N12" s="180">
        <f>IFERROR(VLOOKUP($B12,[1]WSW!$R$13:$Y$335,5,FALSE()),0)</f>
        <v>659034.36968926748</v>
      </c>
      <c r="O12" s="173"/>
      <c r="P12" s="178">
        <f t="shared" si="3"/>
        <v>787808.41792443721</v>
      </c>
      <c r="Q12" s="179">
        <f>[1]beschut_werk!O14</f>
        <v>123872.19278799536</v>
      </c>
      <c r="R12" s="178">
        <f>IFERROR(VLOOKUP($B12,[1]WSW!$R$13:$Y$335,6,FALSE()),0)</f>
        <v>663936.22513644188</v>
      </c>
      <c r="S12" s="173"/>
      <c r="T12" s="178">
        <f t="shared" si="4"/>
        <v>764174.53028808441</v>
      </c>
      <c r="U12" s="179">
        <f>[1]beschut_werk!P14</f>
        <v>131891.01164780874</v>
      </c>
      <c r="V12" s="178">
        <f>IFERROR(VLOOKUP($B12,[1]WSW!$R$13:$Y$335,7,FALSE()),0)</f>
        <v>632283.5186402757</v>
      </c>
      <c r="W12" s="173"/>
      <c r="X12" s="178">
        <f t="shared" si="5"/>
        <v>763099.90172112756</v>
      </c>
      <c r="Y12" s="179">
        <f>[1]beschut_werk!Q14</f>
        <v>140003.53793167157</v>
      </c>
      <c r="Z12" s="178">
        <f>IFERROR(VLOOKUP($B12,[1]WSW!$R$13:$Y$335,8,FALSE()),0)</f>
        <v>623096.36378945597</v>
      </c>
      <c r="AB12" s="170"/>
    </row>
    <row r="13" spans="1:28">
      <c r="B13" s="183">
        <v>197</v>
      </c>
      <c r="C13" s="182" t="s">
        <v>24</v>
      </c>
      <c r="D13" s="178">
        <f t="shared" si="0"/>
        <v>7065373.4202395119</v>
      </c>
      <c r="E13" s="179">
        <f>[1]beschut_werk!L15</f>
        <v>113917.34906640297</v>
      </c>
      <c r="F13" s="178">
        <f>IFERROR(VLOOKUP($B13,[1]WSW!$R$13:$Y$335,3,FALSE()),0)</f>
        <v>6951456.0711731091</v>
      </c>
      <c r="G13" s="173"/>
      <c r="H13" s="178">
        <f t="shared" si="1"/>
        <v>6627721.109664957</v>
      </c>
      <c r="I13" s="179">
        <f>[1]beschut_werk!M15</f>
        <v>129176.98020749389</v>
      </c>
      <c r="J13" s="178">
        <f>IFERROR(VLOOKUP($B13,[1]WSW!$R$13:$Y$335,4,FALSE()),0)</f>
        <v>6498544.1294574635</v>
      </c>
      <c r="K13" s="173"/>
      <c r="L13" s="181">
        <f t="shared" si="2"/>
        <v>6243683.5371361729</v>
      </c>
      <c r="M13" s="178">
        <f>[1]beschut_werk!N15</f>
        <v>138913.01184135393</v>
      </c>
      <c r="N13" s="180">
        <f>IFERROR(VLOOKUP($B13,[1]WSW!$R$13:$Y$335,5,FALSE()),0)</f>
        <v>6104770.5252948189</v>
      </c>
      <c r="O13" s="173"/>
      <c r="P13" s="178">
        <f t="shared" si="3"/>
        <v>6014269.1692885188</v>
      </c>
      <c r="Q13" s="179">
        <f>[1]beschut_werk!O15</f>
        <v>148646.63134559448</v>
      </c>
      <c r="R13" s="178">
        <f>IFERROR(VLOOKUP($B13,[1]WSW!$R$13:$Y$335,6,FALSE()),0)</f>
        <v>5865622.5379429245</v>
      </c>
      <c r="S13" s="173"/>
      <c r="T13" s="178">
        <f t="shared" si="4"/>
        <v>5589322.6650972767</v>
      </c>
      <c r="U13" s="179">
        <f>[1]beschut_werk!P15</f>
        <v>158269.21397737053</v>
      </c>
      <c r="V13" s="178">
        <f>IFERROR(VLOOKUP($B13,[1]WSW!$R$13:$Y$335,7,FALSE()),0)</f>
        <v>5431053.4511199063</v>
      </c>
      <c r="W13" s="173"/>
      <c r="X13" s="178">
        <f t="shared" si="5"/>
        <v>5220171.4171661893</v>
      </c>
      <c r="Y13" s="179">
        <f>[1]beschut_werk!Q15</f>
        <v>168004.24551800589</v>
      </c>
      <c r="Z13" s="178">
        <f>IFERROR(VLOOKUP($B13,[1]WSW!$R$13:$Y$335,8,FALSE()),0)</f>
        <v>5052167.1716481838</v>
      </c>
      <c r="AB13" s="170"/>
    </row>
    <row r="14" spans="1:28">
      <c r="B14" s="183">
        <v>59</v>
      </c>
      <c r="C14" s="182" t="s">
        <v>25</v>
      </c>
      <c r="D14" s="178">
        <f t="shared" si="0"/>
        <v>5430281.4534184532</v>
      </c>
      <c r="E14" s="179">
        <f>[1]beschut_werk!L16</f>
        <v>140023.4082274542</v>
      </c>
      <c r="F14" s="178">
        <f>IFERROR(VLOOKUP($B14,[1]WSW!$R$13:$Y$335,3,FALSE()),0)</f>
        <v>5290258.0451909993</v>
      </c>
      <c r="G14" s="173"/>
      <c r="H14" s="178">
        <f t="shared" si="1"/>
        <v>5116363.7054054476</v>
      </c>
      <c r="I14" s="179">
        <f>[1]beschut_werk!M16</f>
        <v>158780.0381717119</v>
      </c>
      <c r="J14" s="178">
        <f>IFERROR(VLOOKUP($B14,[1]WSW!$R$13:$Y$335,4,FALSE()),0)</f>
        <v>4957583.6672337353</v>
      </c>
      <c r="K14" s="173"/>
      <c r="L14" s="181">
        <f t="shared" si="2"/>
        <v>5008905.621266867</v>
      </c>
      <c r="M14" s="178">
        <f>[1]beschut_werk!N16</f>
        <v>170747.24372166485</v>
      </c>
      <c r="N14" s="180">
        <f>IFERROR(VLOOKUP($B14,[1]WSW!$R$13:$Y$335,5,FALSE()),0)</f>
        <v>4838158.3775452022</v>
      </c>
      <c r="O14" s="173"/>
      <c r="P14" s="178">
        <f t="shared" si="3"/>
        <v>4738430.937472865</v>
      </c>
      <c r="Q14" s="179">
        <f>[1]beschut_werk!O16</f>
        <v>182711.48436229394</v>
      </c>
      <c r="R14" s="178">
        <f>IFERROR(VLOOKUP($B14,[1]WSW!$R$13:$Y$335,6,FALSE()),0)</f>
        <v>4555719.453110571</v>
      </c>
      <c r="S14" s="173"/>
      <c r="T14" s="178">
        <f t="shared" si="4"/>
        <v>4483837.8685737625</v>
      </c>
      <c r="U14" s="179">
        <f>[1]beschut_werk!P16</f>
        <v>194539.24218051872</v>
      </c>
      <c r="V14" s="178">
        <f>IFERROR(VLOOKUP($B14,[1]WSW!$R$13:$Y$335,7,FALSE()),0)</f>
        <v>4289298.6263932437</v>
      </c>
      <c r="W14" s="173"/>
      <c r="X14" s="178">
        <f t="shared" si="5"/>
        <v>4353393.0534954304</v>
      </c>
      <c r="Y14" s="179">
        <f>[1]beschut_werk!Q16</f>
        <v>206505.21844921639</v>
      </c>
      <c r="Z14" s="178">
        <f>IFERROR(VLOOKUP($B14,[1]WSW!$R$13:$Y$335,8,FALSE()),0)</f>
        <v>4146887.8350462141</v>
      </c>
      <c r="AB14" s="170"/>
    </row>
    <row r="15" spans="1:28">
      <c r="B15" s="183">
        <v>482</v>
      </c>
      <c r="C15" s="182" t="s">
        <v>26</v>
      </c>
      <c r="D15" s="178">
        <f t="shared" si="0"/>
        <v>1518768.8141489355</v>
      </c>
      <c r="E15" s="179">
        <f>[1]beschut_werk!L17</f>
        <v>109170.79285530282</v>
      </c>
      <c r="F15" s="178">
        <f>IFERROR(VLOOKUP($B15,[1]WSW!$R$13:$Y$335,3,FALSE()),0)</f>
        <v>1409598.0212936327</v>
      </c>
      <c r="G15" s="173"/>
      <c r="H15" s="178">
        <f t="shared" si="1"/>
        <v>1500002.3032128599</v>
      </c>
      <c r="I15" s="179">
        <f>[1]beschut_werk!M17</f>
        <v>123794.60603218162</v>
      </c>
      <c r="J15" s="178">
        <f>IFERROR(VLOOKUP($B15,[1]WSW!$R$13:$Y$335,4,FALSE()),0)</f>
        <v>1376207.6971806784</v>
      </c>
      <c r="K15" s="173"/>
      <c r="L15" s="181">
        <f t="shared" si="2"/>
        <v>1514326.2718857804</v>
      </c>
      <c r="M15" s="178">
        <f>[1]beschut_werk!N17</f>
        <v>133124.96968129746</v>
      </c>
      <c r="N15" s="180">
        <f>IFERROR(VLOOKUP($B15,[1]WSW!$R$13:$Y$335,5,FALSE()),0)</f>
        <v>1381201.302204483</v>
      </c>
      <c r="O15" s="173"/>
      <c r="P15" s="178">
        <f t="shared" si="3"/>
        <v>1439211.8541167665</v>
      </c>
      <c r="Q15" s="179">
        <f>[1]beschut_werk!O17</f>
        <v>142453.02170619468</v>
      </c>
      <c r="R15" s="178">
        <f>IFERROR(VLOOKUP($B15,[1]WSW!$R$13:$Y$335,6,FALSE()),0)</f>
        <v>1296758.8324105719</v>
      </c>
      <c r="S15" s="173"/>
      <c r="T15" s="178">
        <f t="shared" si="4"/>
        <v>1386204.6876216249</v>
      </c>
      <c r="U15" s="179">
        <f>[1]beschut_werk!P17</f>
        <v>151674.66339498005</v>
      </c>
      <c r="V15" s="178">
        <f>IFERROR(VLOOKUP($B15,[1]WSW!$R$13:$Y$335,7,FALSE()),0)</f>
        <v>1234530.0242266448</v>
      </c>
      <c r="W15" s="173"/>
      <c r="X15" s="178">
        <f t="shared" si="5"/>
        <v>1366010.4186080643</v>
      </c>
      <c r="Y15" s="179">
        <f>[1]beschut_werk!Q17</f>
        <v>161004.06862142228</v>
      </c>
      <c r="Z15" s="178">
        <f>IFERROR(VLOOKUP($B15,[1]WSW!$R$13:$Y$335,8,FALSE()),0)</f>
        <v>1205006.3499866419</v>
      </c>
      <c r="AB15" s="170"/>
    </row>
    <row r="16" spans="1:28">
      <c r="B16" s="183">
        <v>613</v>
      </c>
      <c r="C16" s="182" t="s">
        <v>27</v>
      </c>
      <c r="D16" s="178">
        <f t="shared" si="0"/>
        <v>208848.47328840481</v>
      </c>
      <c r="E16" s="179">
        <f>[1]beschut_werk!L18</f>
        <v>208848.47328840481</v>
      </c>
      <c r="F16" s="178">
        <f>IFERROR(VLOOKUP($B16,[1]WSW!$R$13:$Y$335,3,FALSE()),0)</f>
        <v>0</v>
      </c>
      <c r="G16" s="173"/>
      <c r="H16" s="178">
        <f t="shared" si="1"/>
        <v>236824.46371373814</v>
      </c>
      <c r="I16" s="179">
        <f>[1]beschut_werk!M18</f>
        <v>236824.46371373814</v>
      </c>
      <c r="J16" s="178">
        <f>IFERROR(VLOOKUP($B16,[1]WSW!$R$13:$Y$335,4,FALSE()),0)</f>
        <v>0</v>
      </c>
      <c r="K16" s="173"/>
      <c r="L16" s="181">
        <f t="shared" si="2"/>
        <v>254673.85504248145</v>
      </c>
      <c r="M16" s="178">
        <f>[1]beschut_werk!N18</f>
        <v>254673.85504248145</v>
      </c>
      <c r="N16" s="180">
        <f>IFERROR(VLOOKUP($B16,[1]WSW!$R$13:$Y$335,5,FALSE()),0)</f>
        <v>0</v>
      </c>
      <c r="O16" s="173"/>
      <c r="P16" s="178">
        <f t="shared" si="3"/>
        <v>272518.82413358905</v>
      </c>
      <c r="Q16" s="179">
        <f>[1]beschut_werk!O18</f>
        <v>272518.82413358905</v>
      </c>
      <c r="R16" s="178">
        <f>IFERROR(VLOOKUP($B16,[1]WSW!$R$13:$Y$335,6,FALSE()),0)</f>
        <v>0</v>
      </c>
      <c r="S16" s="173"/>
      <c r="T16" s="178">
        <f t="shared" si="4"/>
        <v>290160.22562517843</v>
      </c>
      <c r="U16" s="179">
        <f>[1]beschut_werk!P18</f>
        <v>290160.22562517843</v>
      </c>
      <c r="V16" s="178">
        <f>IFERROR(VLOOKUP($B16,[1]WSW!$R$13:$Y$335,7,FALSE()),0)</f>
        <v>0</v>
      </c>
      <c r="W16" s="173"/>
      <c r="X16" s="178">
        <f t="shared" si="5"/>
        <v>308007.78344967659</v>
      </c>
      <c r="Y16" s="179">
        <f>[1]beschut_werk!Q18</f>
        <v>308007.78344967659</v>
      </c>
      <c r="Z16" s="178">
        <f>IFERROR(VLOOKUP($B16,[1]WSW!$R$13:$Y$335,8,FALSE()),0)</f>
        <v>0</v>
      </c>
      <c r="AB16" s="170"/>
    </row>
    <row r="17" spans="2:28">
      <c r="B17" s="183">
        <v>361</v>
      </c>
      <c r="C17" s="182" t="s">
        <v>28</v>
      </c>
      <c r="D17" s="178">
        <f t="shared" si="0"/>
        <v>12871590.939408494</v>
      </c>
      <c r="E17" s="179">
        <f>[1]beschut_werk!L19</f>
        <v>1006269.9167532271</v>
      </c>
      <c r="F17" s="178">
        <f>IFERROR(VLOOKUP($B17,[1]WSW!$R$13:$Y$335,3,FALSE()),0)</f>
        <v>11865321.022655267</v>
      </c>
      <c r="G17" s="173"/>
      <c r="H17" s="178">
        <f t="shared" si="1"/>
        <v>12357520.210010739</v>
      </c>
      <c r="I17" s="179">
        <f>[1]beschut_werk!M19</f>
        <v>1141063.325166197</v>
      </c>
      <c r="J17" s="178">
        <f>IFERROR(VLOOKUP($B17,[1]WSW!$R$13:$Y$335,4,FALSE()),0)</f>
        <v>11216456.884844542</v>
      </c>
      <c r="K17" s="173"/>
      <c r="L17" s="181">
        <f t="shared" si="2"/>
        <v>11980097.029230038</v>
      </c>
      <c r="M17" s="178">
        <f>[1]beschut_werk!N19</f>
        <v>1227064.9379319607</v>
      </c>
      <c r="N17" s="180">
        <f>IFERROR(VLOOKUP($B17,[1]WSW!$R$13:$Y$335,5,FALSE()),0)</f>
        <v>10753032.091298077</v>
      </c>
      <c r="O17" s="173"/>
      <c r="P17" s="178">
        <f t="shared" si="3"/>
        <v>11401965.366961163</v>
      </c>
      <c r="Q17" s="179">
        <f>[1]beschut_werk!O19</f>
        <v>1313045.2435527523</v>
      </c>
      <c r="R17" s="178">
        <f>IFERROR(VLOOKUP($B17,[1]WSW!$R$13:$Y$335,6,FALSE()),0)</f>
        <v>10088920.123408411</v>
      </c>
      <c r="S17" s="173"/>
      <c r="T17" s="178">
        <f t="shared" si="4"/>
        <v>11129641.939539615</v>
      </c>
      <c r="U17" s="179">
        <f>[1]beschut_werk!P19</f>
        <v>1398044.7234667742</v>
      </c>
      <c r="V17" s="178">
        <f>IFERROR(VLOOKUP($B17,[1]WSW!$R$13:$Y$335,7,FALSE()),0)</f>
        <v>9731597.2160728406</v>
      </c>
      <c r="W17" s="173"/>
      <c r="X17" s="178">
        <f t="shared" si="5"/>
        <v>10738217.529968338</v>
      </c>
      <c r="Y17" s="179">
        <f>[1]beschut_werk!Q19</f>
        <v>1484037.5020757203</v>
      </c>
      <c r="Z17" s="178">
        <f>IFERROR(VLOOKUP($B17,[1]WSW!$R$13:$Y$335,8,FALSE()),0)</f>
        <v>9254180.0278926175</v>
      </c>
      <c r="AB17" s="170"/>
    </row>
    <row r="18" spans="2:28">
      <c r="B18" s="183">
        <v>141</v>
      </c>
      <c r="C18" s="182" t="s">
        <v>29</v>
      </c>
      <c r="D18" s="178">
        <f t="shared" si="0"/>
        <v>12903889.538826842</v>
      </c>
      <c r="E18" s="179">
        <f>[1]beschut_werk!L20</f>
        <v>1053735.4788642274</v>
      </c>
      <c r="F18" s="178">
        <f>IFERROR(VLOOKUP($B18,[1]WSW!$R$13:$Y$335,3,FALSE()),0)</f>
        <v>11850154.059962614</v>
      </c>
      <c r="G18" s="173"/>
      <c r="H18" s="178">
        <f t="shared" si="1"/>
        <v>12034747.811156334</v>
      </c>
      <c r="I18" s="179">
        <f>[1]beschut_werk!M20</f>
        <v>1194887.0669193189</v>
      </c>
      <c r="J18" s="178">
        <f>IFERROR(VLOOKUP($B18,[1]WSW!$R$13:$Y$335,4,FALSE()),0)</f>
        <v>10839860.744237015</v>
      </c>
      <c r="K18" s="173"/>
      <c r="L18" s="181">
        <f t="shared" si="2"/>
        <v>11723651.992777558</v>
      </c>
      <c r="M18" s="178">
        <f>[1]beschut_werk!N20</f>
        <v>1284945.3595325239</v>
      </c>
      <c r="N18" s="180">
        <f>IFERROR(VLOOKUP($B18,[1]WSW!$R$13:$Y$335,5,FALSE()),0)</f>
        <v>10438706.633245034</v>
      </c>
      <c r="O18" s="173"/>
      <c r="P18" s="178">
        <f t="shared" si="3"/>
        <v>11374228.221565489</v>
      </c>
      <c r="Q18" s="179">
        <f>[1]beschut_werk!O20</f>
        <v>1374981.3399467489</v>
      </c>
      <c r="R18" s="178">
        <f>IFERROR(VLOOKUP($B18,[1]WSW!$R$13:$Y$335,6,FALSE()),0)</f>
        <v>9999246.88161874</v>
      </c>
      <c r="S18" s="173"/>
      <c r="T18" s="178">
        <f t="shared" si="4"/>
        <v>10835675.321025522</v>
      </c>
      <c r="U18" s="179">
        <f>[1]beschut_werk!P20</f>
        <v>1463990.2292906775</v>
      </c>
      <c r="V18" s="178">
        <f>IFERROR(VLOOKUP($B18,[1]WSW!$R$13:$Y$335,7,FALSE()),0)</f>
        <v>9371685.0917348452</v>
      </c>
      <c r="W18" s="173"/>
      <c r="X18" s="178">
        <f t="shared" si="5"/>
        <v>10259067.41535446</v>
      </c>
      <c r="Y18" s="179">
        <f>[1]beschut_werk!Q20</f>
        <v>1554039.2710415549</v>
      </c>
      <c r="Z18" s="178">
        <f>IFERROR(VLOOKUP($B18,[1]WSW!$R$13:$Y$335,8,FALSE()),0)</f>
        <v>8705028.1443129051</v>
      </c>
      <c r="AB18" s="170"/>
    </row>
    <row r="19" spans="2:28">
      <c r="B19" s="183">
        <v>34</v>
      </c>
      <c r="C19" s="182" t="s">
        <v>30</v>
      </c>
      <c r="D19" s="178">
        <f t="shared" si="0"/>
        <v>10753878.544116477</v>
      </c>
      <c r="E19" s="179">
        <f>[1]beschut_werk!L21</f>
        <v>1312422.7923691843</v>
      </c>
      <c r="F19" s="178">
        <f>IFERROR(VLOOKUP($B19,[1]WSW!$R$13:$Y$335,3,FALSE()),0)</f>
        <v>9441455.7517472915</v>
      </c>
      <c r="G19" s="173"/>
      <c r="H19" s="178">
        <f t="shared" si="1"/>
        <v>10241235.190696187</v>
      </c>
      <c r="I19" s="179">
        <f>[1]beschut_werk!M21</f>
        <v>1488226.4594738362</v>
      </c>
      <c r="J19" s="178">
        <f>IFERROR(VLOOKUP($B19,[1]WSW!$R$13:$Y$335,4,FALSE()),0)</f>
        <v>8753008.7312223502</v>
      </c>
      <c r="K19" s="173"/>
      <c r="L19" s="181">
        <f t="shared" si="2"/>
        <v>10079726.543986278</v>
      </c>
      <c r="M19" s="178">
        <f>[1]beschut_werk!N21</f>
        <v>1600393.6572555986</v>
      </c>
      <c r="N19" s="180">
        <f>IFERROR(VLOOKUP($B19,[1]WSW!$R$13:$Y$335,5,FALSE()),0)</f>
        <v>8479332.8867306784</v>
      </c>
      <c r="O19" s="173"/>
      <c r="P19" s="178">
        <f t="shared" si="3"/>
        <v>9986816.1026556883</v>
      </c>
      <c r="Q19" s="179">
        <f>[1]beschut_werk!O21</f>
        <v>1712533.0652940366</v>
      </c>
      <c r="R19" s="178">
        <f>IFERROR(VLOOKUP($B19,[1]WSW!$R$13:$Y$335,6,FALSE()),0)</f>
        <v>8274283.0373616517</v>
      </c>
      <c r="S19" s="173"/>
      <c r="T19" s="178">
        <f t="shared" si="4"/>
        <v>9654399.1930627283</v>
      </c>
      <c r="U19" s="179">
        <f>[1]beschut_werk!P21</f>
        <v>1823393.2360309567</v>
      </c>
      <c r="V19" s="178">
        <f>IFERROR(VLOOKUP($B19,[1]WSW!$R$13:$Y$335,7,FALSE()),0)</f>
        <v>7831005.9570317715</v>
      </c>
      <c r="W19" s="173"/>
      <c r="X19" s="178">
        <f t="shared" si="5"/>
        <v>9590040.410041187</v>
      </c>
      <c r="Y19" s="179">
        <f>[1]beschut_werk!Q21</f>
        <v>1935548.9119053602</v>
      </c>
      <c r="Z19" s="178">
        <f>IFERROR(VLOOKUP($B19,[1]WSW!$R$13:$Y$335,8,FALSE()),0)</f>
        <v>7654491.4981358275</v>
      </c>
      <c r="AB19" s="170"/>
    </row>
    <row r="20" spans="2:28">
      <c r="B20" s="183">
        <v>484</v>
      </c>
      <c r="C20" s="182" t="s">
        <v>31</v>
      </c>
      <c r="D20" s="178">
        <f t="shared" si="0"/>
        <v>15009421.732702192</v>
      </c>
      <c r="E20" s="179">
        <f>[1]beschut_werk!L22</f>
        <v>735716.21272051858</v>
      </c>
      <c r="F20" s="178">
        <f>IFERROR(VLOOKUP($B20,[1]WSW!$R$13:$Y$335,3,FALSE()),0)</f>
        <v>14273705.519981673</v>
      </c>
      <c r="G20" s="173"/>
      <c r="H20" s="178">
        <f t="shared" si="1"/>
        <v>14302680.89892786</v>
      </c>
      <c r="I20" s="179">
        <f>[1]beschut_werk!M22</f>
        <v>834267.99717339745</v>
      </c>
      <c r="J20" s="178">
        <f>IFERROR(VLOOKUP($B20,[1]WSW!$R$13:$Y$335,4,FALSE()),0)</f>
        <v>13468412.901754463</v>
      </c>
      <c r="K20" s="173"/>
      <c r="L20" s="181">
        <f t="shared" si="2"/>
        <v>13858784.26858612</v>
      </c>
      <c r="M20" s="178">
        <f>[1]beschut_werk!N22</f>
        <v>897146.5348087434</v>
      </c>
      <c r="N20" s="180">
        <f>IFERROR(VLOOKUP($B20,[1]WSW!$R$13:$Y$335,5,FALSE()),0)</f>
        <v>12961637.733777376</v>
      </c>
      <c r="O20" s="173"/>
      <c r="P20" s="178">
        <f t="shared" si="3"/>
        <v>13368192.061830796</v>
      </c>
      <c r="Q20" s="179">
        <f>[1]beschut_werk!O22</f>
        <v>960009.49410696351</v>
      </c>
      <c r="R20" s="178">
        <f>IFERROR(VLOOKUP($B20,[1]WSW!$R$13:$Y$335,6,FALSE()),0)</f>
        <v>12408182.567723833</v>
      </c>
      <c r="S20" s="173"/>
      <c r="T20" s="178">
        <f t="shared" si="4"/>
        <v>13049274.823726131</v>
      </c>
      <c r="U20" s="179">
        <f>[1]beschut_werk!P22</f>
        <v>1022155.3402705172</v>
      </c>
      <c r="V20" s="178">
        <f>IFERROR(VLOOKUP($B20,[1]WSW!$R$13:$Y$335,7,FALSE()),0)</f>
        <v>12027119.483455613</v>
      </c>
      <c r="W20" s="173"/>
      <c r="X20" s="178">
        <f t="shared" si="5"/>
        <v>12691769.125644948</v>
      </c>
      <c r="Y20" s="179">
        <f>[1]beschut_werk!Q22</f>
        <v>1085027.418970454</v>
      </c>
      <c r="Z20" s="178">
        <f>IFERROR(VLOOKUP($B20,[1]WSW!$R$13:$Y$335,8,FALSE()),0)</f>
        <v>11606741.706674494</v>
      </c>
      <c r="AB20" s="170"/>
    </row>
    <row r="21" spans="2:28">
      <c r="B21" s="183">
        <v>1723</v>
      </c>
      <c r="C21" s="182" t="s">
        <v>32</v>
      </c>
      <c r="D21" s="178">
        <f t="shared" si="0"/>
        <v>502380.09800016432</v>
      </c>
      <c r="E21" s="179">
        <f>[1]beschut_werk!L23</f>
        <v>11295.722962244237</v>
      </c>
      <c r="F21" s="178">
        <f>IFERROR(VLOOKUP($B21,[1]WSW!$R$13:$Y$335,3,FALSE()),0)</f>
        <v>491084.37503792008</v>
      </c>
      <c r="G21" s="173"/>
      <c r="H21" s="178">
        <f t="shared" si="1"/>
        <v>491369.85682101187</v>
      </c>
      <c r="I21" s="179">
        <f>[1]beschut_werk!M23</f>
        <v>11296.593623196361</v>
      </c>
      <c r="J21" s="178">
        <f>IFERROR(VLOOKUP($B21,[1]WSW!$R$13:$Y$335,4,FALSE()),0)</f>
        <v>480073.26319781551</v>
      </c>
      <c r="K21" s="173"/>
      <c r="L21" s="181">
        <f t="shared" si="2"/>
        <v>474308.04093862302</v>
      </c>
      <c r="M21" s="178">
        <f>[1]beschut_werk!N23</f>
        <v>11576.084320112825</v>
      </c>
      <c r="N21" s="180">
        <f>IFERROR(VLOOKUP($B21,[1]WSW!$R$13:$Y$335,5,FALSE()),0)</f>
        <v>462731.95661851019</v>
      </c>
      <c r="O21" s="173"/>
      <c r="P21" s="178">
        <f t="shared" si="3"/>
        <v>444984.48014184769</v>
      </c>
      <c r="Q21" s="179">
        <f>[1]beschut_werk!O23</f>
        <v>12387.219278799535</v>
      </c>
      <c r="R21" s="178">
        <f>IFERROR(VLOOKUP($B21,[1]WSW!$R$13:$Y$335,6,FALSE()),0)</f>
        <v>432597.26086304814</v>
      </c>
      <c r="S21" s="173"/>
      <c r="T21" s="178">
        <f t="shared" si="4"/>
        <v>448147.84427446401</v>
      </c>
      <c r="U21" s="179">
        <f>[1]beschut_werk!P23</f>
        <v>13189.101164780872</v>
      </c>
      <c r="V21" s="178">
        <f>IFERROR(VLOOKUP($B21,[1]WSW!$R$13:$Y$335,7,FALSE()),0)</f>
        <v>434958.74310968316</v>
      </c>
      <c r="W21" s="173"/>
      <c r="X21" s="178">
        <f t="shared" si="5"/>
        <v>452157.91078543948</v>
      </c>
      <c r="Y21" s="179">
        <f>[1]beschut_werk!Q23</f>
        <v>14000.353793167154</v>
      </c>
      <c r="Z21" s="178">
        <f>IFERROR(VLOOKUP($B21,[1]WSW!$R$13:$Y$335,8,FALSE()),0)</f>
        <v>438157.55699227232</v>
      </c>
      <c r="AB21" s="170"/>
    </row>
    <row r="22" spans="2:28">
      <c r="B22" s="183">
        <v>1959</v>
      </c>
      <c r="C22" s="182" t="s">
        <v>33</v>
      </c>
      <c r="D22" s="178">
        <f t="shared" si="0"/>
        <v>3766735.920840377</v>
      </c>
      <c r="E22" s="179">
        <f>[1]beschut_werk!L24</f>
        <v>348871.88151585899</v>
      </c>
      <c r="F22" s="178">
        <f>IFERROR(VLOOKUP($B22,[1]WSW!$R$13:$Y$335,3,FALSE()),0)</f>
        <v>3417864.0393245178</v>
      </c>
      <c r="G22" s="173"/>
      <c r="H22" s="178">
        <f t="shared" si="1"/>
        <v>3472042.8871511985</v>
      </c>
      <c r="I22" s="179">
        <f>[1]beschut_werk!M24</f>
        <v>395604.50188544998</v>
      </c>
      <c r="J22" s="178">
        <f>IFERROR(VLOOKUP($B22,[1]WSW!$R$13:$Y$335,4,FALSE()),0)</f>
        <v>3076438.3852657485</v>
      </c>
      <c r="K22" s="173"/>
      <c r="L22" s="181">
        <f t="shared" si="2"/>
        <v>3419578.9031870109</v>
      </c>
      <c r="M22" s="178">
        <f>[1]beschut_werk!N24</f>
        <v>425421.09876414627</v>
      </c>
      <c r="N22" s="180">
        <f>IFERROR(VLOOKUP($B22,[1]WSW!$R$13:$Y$335,5,FALSE()),0)</f>
        <v>2994157.8044228647</v>
      </c>
      <c r="O22" s="173"/>
      <c r="P22" s="178">
        <f t="shared" si="3"/>
        <v>3365990.4750300171</v>
      </c>
      <c r="Q22" s="179">
        <f>[1]beschut_werk!O24</f>
        <v>455230.30849588296</v>
      </c>
      <c r="R22" s="178">
        <f>IFERROR(VLOOKUP($B22,[1]WSW!$R$13:$Y$335,6,FALSE()),0)</f>
        <v>2910760.1665341342</v>
      </c>
      <c r="S22" s="173"/>
      <c r="T22" s="178">
        <f t="shared" si="4"/>
        <v>3391329.4236424798</v>
      </c>
      <c r="U22" s="179">
        <f>[1]beschut_werk!P24</f>
        <v>484699.46780569712</v>
      </c>
      <c r="V22" s="178">
        <f>IFERROR(VLOOKUP($B22,[1]WSW!$R$13:$Y$335,7,FALSE()),0)</f>
        <v>2906629.9558367827</v>
      </c>
      <c r="W22" s="173"/>
      <c r="X22" s="178">
        <f t="shared" si="5"/>
        <v>3295324.843333683</v>
      </c>
      <c r="Y22" s="179">
        <f>[1]beschut_werk!Q24</f>
        <v>514513.00189889298</v>
      </c>
      <c r="Z22" s="178">
        <f>IFERROR(VLOOKUP($B22,[1]WSW!$R$13:$Y$335,8,FALSE()),0)</f>
        <v>2780811.8414347898</v>
      </c>
      <c r="AB22" s="170"/>
    </row>
    <row r="23" spans="2:28">
      <c r="B23" s="183">
        <v>60</v>
      </c>
      <c r="C23" s="182" t="s">
        <v>34</v>
      </c>
      <c r="D23" s="178">
        <f t="shared" si="0"/>
        <v>299631.95731114928</v>
      </c>
      <c r="E23" s="179">
        <f>[1]beschut_werk!L25</f>
        <v>11295.722962244237</v>
      </c>
      <c r="F23" s="178">
        <f>IFERROR(VLOOKUP($B23,[1]WSW!$R$13:$Y$335,3,FALSE()),0)</f>
        <v>288336.23434890504</v>
      </c>
      <c r="G23" s="173"/>
      <c r="H23" s="178">
        <f t="shared" si="1"/>
        <v>293766.5758198988</v>
      </c>
      <c r="I23" s="179">
        <f>[1]beschut_werk!M25</f>
        <v>11296.593623196361</v>
      </c>
      <c r="J23" s="178">
        <f>IFERROR(VLOOKUP($B23,[1]WSW!$R$13:$Y$335,4,FALSE()),0)</f>
        <v>282469.98219670245</v>
      </c>
      <c r="K23" s="173"/>
      <c r="L23" s="181">
        <f t="shared" si="2"/>
        <v>294992.76467257534</v>
      </c>
      <c r="M23" s="178">
        <f>[1]beschut_werk!N25</f>
        <v>11396.941552219967</v>
      </c>
      <c r="N23" s="180">
        <f>IFERROR(VLOOKUP($B23,[1]WSW!$R$13:$Y$335,5,FALSE()),0)</f>
        <v>283595.82312035537</v>
      </c>
      <c r="O23" s="173"/>
      <c r="P23" s="178">
        <f t="shared" si="3"/>
        <v>297203.97430520901</v>
      </c>
      <c r="Q23" s="179">
        <f>[1]beschut_werk!O25</f>
        <v>11397.229421753687</v>
      </c>
      <c r="R23" s="178">
        <f>IFERROR(VLOOKUP($B23,[1]WSW!$R$13:$Y$335,6,FALSE()),0)</f>
        <v>285806.74488345534</v>
      </c>
      <c r="S23" s="173"/>
      <c r="T23" s="178">
        <f t="shared" si="4"/>
        <v>297923.11060082255</v>
      </c>
      <c r="U23" s="179">
        <f>[1]beschut_werk!P25</f>
        <v>11397.479226358328</v>
      </c>
      <c r="V23" s="178">
        <f>IFERROR(VLOOKUP($B23,[1]WSW!$R$13:$Y$335,7,FALSE()),0)</f>
        <v>286525.6313744642</v>
      </c>
      <c r="W23" s="173"/>
      <c r="X23" s="178">
        <f t="shared" si="5"/>
        <v>299575.31832573848</v>
      </c>
      <c r="Y23" s="179">
        <f>[1]beschut_werk!Q25</f>
        <v>11497.650527151189</v>
      </c>
      <c r="Z23" s="178">
        <f>IFERROR(VLOOKUP($B23,[1]WSW!$R$13:$Y$335,8,FALSE()),0)</f>
        <v>288077.6677985873</v>
      </c>
      <c r="AB23" s="170"/>
    </row>
    <row r="24" spans="2:28">
      <c r="B24" s="183">
        <v>307</v>
      </c>
      <c r="C24" s="182" t="s">
        <v>35</v>
      </c>
      <c r="D24" s="178">
        <f t="shared" si="0"/>
        <v>18624733.728405766</v>
      </c>
      <c r="E24" s="179">
        <f>[1]beschut_werk!L26</f>
        <v>823527.50262587122</v>
      </c>
      <c r="F24" s="178">
        <f>IFERROR(VLOOKUP($B24,[1]WSW!$R$13:$Y$335,3,FALSE()),0)</f>
        <v>17801206.225779895</v>
      </c>
      <c r="G24" s="173"/>
      <c r="H24" s="178">
        <f t="shared" si="1"/>
        <v>17631457.546836633</v>
      </c>
      <c r="I24" s="179">
        <f>[1]beschut_werk!M26</f>
        <v>933841.91941667453</v>
      </c>
      <c r="J24" s="178">
        <f>IFERROR(VLOOKUP($B24,[1]WSW!$R$13:$Y$335,4,FALSE()),0)</f>
        <v>16697615.627419958</v>
      </c>
      <c r="K24" s="173"/>
      <c r="L24" s="181">
        <f t="shared" si="2"/>
        <v>17081149.920245975</v>
      </c>
      <c r="M24" s="178">
        <f>[1]beschut_werk!N26</f>
        <v>1004225.3147697875</v>
      </c>
      <c r="N24" s="180">
        <f>IFERROR(VLOOKUP($B24,[1]WSW!$R$13:$Y$335,5,FALSE()),0)</f>
        <v>16076924.605476189</v>
      </c>
      <c r="O24" s="173"/>
      <c r="P24" s="178">
        <f t="shared" si="3"/>
        <v>16433868.987009998</v>
      </c>
      <c r="Q24" s="179">
        <f>[1]beschut_werk!O26</f>
        <v>1074591.2724358598</v>
      </c>
      <c r="R24" s="178">
        <f>IFERROR(VLOOKUP($B24,[1]WSW!$R$13:$Y$335,6,FALSE()),0)</f>
        <v>15359277.71457414</v>
      </c>
      <c r="S24" s="173"/>
      <c r="T24" s="178">
        <f t="shared" si="4"/>
        <v>15687833.081531694</v>
      </c>
      <c r="U24" s="179">
        <f>[1]beschut_werk!P26</f>
        <v>1144154.5260447408</v>
      </c>
      <c r="V24" s="178">
        <f>IFERROR(VLOOKUP($B24,[1]WSW!$R$13:$Y$335,7,FALSE()),0)</f>
        <v>14543678.555486953</v>
      </c>
      <c r="W24" s="173"/>
      <c r="X24" s="178">
        <f t="shared" si="5"/>
        <v>15231952.447500722</v>
      </c>
      <c r="Y24" s="179">
        <f>[1]beschut_werk!Q26</f>
        <v>1214530.6915572509</v>
      </c>
      <c r="Z24" s="178">
        <f>IFERROR(VLOOKUP($B24,[1]WSW!$R$13:$Y$335,8,FALSE()),0)</f>
        <v>14017421.755943472</v>
      </c>
      <c r="AB24" s="170"/>
    </row>
    <row r="25" spans="2:28">
      <c r="B25" s="183">
        <v>362</v>
      </c>
      <c r="C25" s="182" t="s">
        <v>36</v>
      </c>
      <c r="D25" s="178">
        <f t="shared" si="0"/>
        <v>2576163.5335524054</v>
      </c>
      <c r="E25" s="179">
        <f>[1]beschut_werk!L27</f>
        <v>377351.21878245968</v>
      </c>
      <c r="F25" s="178">
        <f>IFERROR(VLOOKUP($B25,[1]WSW!$R$13:$Y$335,3,FALSE()),0)</f>
        <v>2198812.3147699456</v>
      </c>
      <c r="G25" s="173"/>
      <c r="H25" s="178">
        <f t="shared" si="1"/>
        <v>2519235.0853580702</v>
      </c>
      <c r="I25" s="179">
        <f>[1]beschut_werk!M27</f>
        <v>427898.74693732342</v>
      </c>
      <c r="J25" s="178">
        <f>IFERROR(VLOOKUP($B25,[1]WSW!$R$13:$Y$335,4,FALSE()),0)</f>
        <v>2091336.3384207468</v>
      </c>
      <c r="K25" s="173"/>
      <c r="L25" s="181">
        <f t="shared" si="2"/>
        <v>2533652.883596288</v>
      </c>
      <c r="M25" s="178">
        <f>[1]beschut_werk!N27</f>
        <v>460149.3517244847</v>
      </c>
      <c r="N25" s="180">
        <f>IFERROR(VLOOKUP($B25,[1]WSW!$R$13:$Y$335,5,FALSE()),0)</f>
        <v>2073503.5318718033</v>
      </c>
      <c r="O25" s="173"/>
      <c r="P25" s="178">
        <f t="shared" si="3"/>
        <v>2481502.2541573104</v>
      </c>
      <c r="Q25" s="179">
        <f>[1]beschut_werk!O27</f>
        <v>492391.96633228153</v>
      </c>
      <c r="R25" s="178">
        <f>IFERROR(VLOOKUP($B25,[1]WSW!$R$13:$Y$335,6,FALSE()),0)</f>
        <v>1989110.2878250286</v>
      </c>
      <c r="S25" s="173"/>
      <c r="T25" s="178">
        <f t="shared" si="4"/>
        <v>2514727.0220230203</v>
      </c>
      <c r="U25" s="179">
        <f>[1]beschut_werk!P27</f>
        <v>524266.77130003966</v>
      </c>
      <c r="V25" s="178">
        <f>IFERROR(VLOOKUP($B25,[1]WSW!$R$13:$Y$335,7,FALSE()),0)</f>
        <v>1990460.2507229808</v>
      </c>
      <c r="W25" s="173"/>
      <c r="X25" s="178">
        <f t="shared" si="5"/>
        <v>2385739.1214098926</v>
      </c>
      <c r="Y25" s="179">
        <f>[1]beschut_werk!Q27</f>
        <v>556514.0632783944</v>
      </c>
      <c r="Z25" s="178">
        <f>IFERROR(VLOOKUP($B25,[1]WSW!$R$13:$Y$335,8,FALSE()),0)</f>
        <v>1829225.0581314983</v>
      </c>
      <c r="AB25" s="170"/>
    </row>
    <row r="26" spans="2:28">
      <c r="B26" s="183">
        <v>363</v>
      </c>
      <c r="C26" s="182" t="s">
        <v>37</v>
      </c>
      <c r="D26" s="178">
        <f t="shared" si="0"/>
        <v>80056563.784149051</v>
      </c>
      <c r="E26" s="179">
        <f>[1]beschut_werk!L28</f>
        <v>6438703.5003573243</v>
      </c>
      <c r="F26" s="178">
        <f>IFERROR(VLOOKUP($B26,[1]WSW!$R$13:$Y$335,3,FALSE()),0)</f>
        <v>73617860.283791721</v>
      </c>
      <c r="G26" s="173"/>
      <c r="H26" s="178">
        <f t="shared" si="1"/>
        <v>75419289.107989937</v>
      </c>
      <c r="I26" s="179">
        <f>[1]beschut_werk!M28</f>
        <v>7301190.5688110692</v>
      </c>
      <c r="J26" s="178">
        <f>IFERROR(VLOOKUP($B26,[1]WSW!$R$13:$Y$335,4,FALSE()),0)</f>
        <v>68118098.539178863</v>
      </c>
      <c r="K26" s="173"/>
      <c r="L26" s="181">
        <f t="shared" si="2"/>
        <v>73062608.761813611</v>
      </c>
      <c r="M26" s="178">
        <f>[1]beschut_werk!N28</f>
        <v>7851479.190116534</v>
      </c>
      <c r="N26" s="180">
        <f>IFERROR(VLOOKUP($B26,[1]WSW!$R$13:$Y$335,5,FALSE()),0)</f>
        <v>65211129.571697071</v>
      </c>
      <c r="O26" s="173"/>
      <c r="P26" s="178">
        <f t="shared" si="3"/>
        <v>70025899.225535676</v>
      </c>
      <c r="Q26" s="179">
        <f>[1]beschut_werk!O28</f>
        <v>8401631.475845797</v>
      </c>
      <c r="R26" s="178">
        <f>IFERROR(VLOOKUP($B26,[1]WSW!$R$13:$Y$335,6,FALSE()),0)</f>
        <v>61624267.749689884</v>
      </c>
      <c r="S26" s="173"/>
      <c r="T26" s="178">
        <f t="shared" si="4"/>
        <v>66889840.486266948</v>
      </c>
      <c r="U26" s="179">
        <f>[1]beschut_werk!P28</f>
        <v>8945507.8650126401</v>
      </c>
      <c r="V26" s="178">
        <f>IFERROR(VLOOKUP($B26,[1]WSW!$R$13:$Y$335,7,FALSE()),0)</f>
        <v>57944332.62125431</v>
      </c>
      <c r="W26" s="173"/>
      <c r="X26" s="178">
        <f t="shared" si="5"/>
        <v>64420288.415487394</v>
      </c>
      <c r="Y26" s="179">
        <f>[1]beschut_werk!Q28</f>
        <v>9495739.9602156356</v>
      </c>
      <c r="Z26" s="178">
        <f>IFERROR(VLOOKUP($B26,[1]WSW!$R$13:$Y$335,8,FALSE()),0)</f>
        <v>54924548.455271758</v>
      </c>
      <c r="AB26" s="170"/>
    </row>
    <row r="27" spans="2:28">
      <c r="B27" s="183">
        <v>200</v>
      </c>
      <c r="C27" s="182" t="s">
        <v>38</v>
      </c>
      <c r="D27" s="178">
        <f t="shared" si="0"/>
        <v>22624369.134676907</v>
      </c>
      <c r="E27" s="179">
        <f>[1]beschut_werk!L29</f>
        <v>1257837.3959415324</v>
      </c>
      <c r="F27" s="178">
        <f>IFERROR(VLOOKUP($B27,[1]WSW!$R$13:$Y$335,3,FALSE()),0)</f>
        <v>21366531.738735374</v>
      </c>
      <c r="G27" s="173"/>
      <c r="H27" s="178">
        <f t="shared" si="1"/>
        <v>21429440.68162787</v>
      </c>
      <c r="I27" s="179">
        <f>[1]beschut_werk!M29</f>
        <v>1426329.156457745</v>
      </c>
      <c r="J27" s="178">
        <f>IFERROR(VLOOKUP($B27,[1]WSW!$R$13:$Y$335,4,FALSE()),0)</f>
        <v>20003111.525170125</v>
      </c>
      <c r="K27" s="173"/>
      <c r="L27" s="181">
        <f t="shared" si="2"/>
        <v>20634453.091368243</v>
      </c>
      <c r="M27" s="178">
        <f>[1]beschut_werk!N29</f>
        <v>1533831.1724149492</v>
      </c>
      <c r="N27" s="180">
        <f>IFERROR(VLOOKUP($B27,[1]WSW!$R$13:$Y$335,5,FALSE()),0)</f>
        <v>19100621.918953296</v>
      </c>
      <c r="O27" s="173"/>
      <c r="P27" s="178">
        <f t="shared" si="3"/>
        <v>19566611.338310611</v>
      </c>
      <c r="Q27" s="179">
        <f>[1]beschut_werk!O29</f>
        <v>1641306.5544409386</v>
      </c>
      <c r="R27" s="178">
        <f>IFERROR(VLOOKUP($B27,[1]WSW!$R$13:$Y$335,6,FALSE()),0)</f>
        <v>17925304.783869673</v>
      </c>
      <c r="S27" s="173"/>
      <c r="T27" s="178">
        <f t="shared" si="4"/>
        <v>19109275.423466552</v>
      </c>
      <c r="U27" s="179">
        <f>[1]beschut_werk!P29</f>
        <v>1747555.9043334657</v>
      </c>
      <c r="V27" s="178">
        <f>IFERROR(VLOOKUP($B27,[1]WSW!$R$13:$Y$335,7,FALSE()),0)</f>
        <v>17361719.519133087</v>
      </c>
      <c r="W27" s="173"/>
      <c r="X27" s="178">
        <f t="shared" si="5"/>
        <v>18259537.72647151</v>
      </c>
      <c r="Y27" s="179">
        <f>[1]beschut_werk!Q29</f>
        <v>1855046.8775946484</v>
      </c>
      <c r="Z27" s="178">
        <f>IFERROR(VLOOKUP($B27,[1]WSW!$R$13:$Y$335,8,FALSE()),0)</f>
        <v>16404490.848876862</v>
      </c>
      <c r="AB27" s="170"/>
    </row>
    <row r="28" spans="2:28">
      <c r="B28" s="183">
        <v>202</v>
      </c>
      <c r="C28" s="182" t="s">
        <v>39</v>
      </c>
      <c r="D28" s="178">
        <f t="shared" si="0"/>
        <v>31600803.372402437</v>
      </c>
      <c r="E28" s="179">
        <f>[1]beschut_werk!L30</f>
        <v>2560767.0758885168</v>
      </c>
      <c r="F28" s="178">
        <f>IFERROR(VLOOKUP($B28,[1]WSW!$R$13:$Y$335,3,FALSE()),0)</f>
        <v>29040036.296513919</v>
      </c>
      <c r="G28" s="173"/>
      <c r="H28" s="178">
        <f t="shared" si="1"/>
        <v>29991534.63071128</v>
      </c>
      <c r="I28" s="179">
        <f>[1]beschut_werk!M30</f>
        <v>2903790.8675809572</v>
      </c>
      <c r="J28" s="178">
        <f>IFERROR(VLOOKUP($B28,[1]WSW!$R$13:$Y$335,4,FALSE()),0)</f>
        <v>27087743.763130322</v>
      </c>
      <c r="K28" s="173"/>
      <c r="L28" s="181">
        <f t="shared" si="2"/>
        <v>29070167.605138369</v>
      </c>
      <c r="M28" s="178">
        <f>[1]beschut_werk!N30</f>
        <v>3122648.7453504354</v>
      </c>
      <c r="N28" s="180">
        <f>IFERROR(VLOOKUP($B28,[1]WSW!$R$13:$Y$335,5,FALSE()),0)</f>
        <v>25947518.859787934</v>
      </c>
      <c r="O28" s="173"/>
      <c r="P28" s="178">
        <f t="shared" si="3"/>
        <v>27749327.265091773</v>
      </c>
      <c r="Q28" s="179">
        <f>[1]beschut_werk!O30</f>
        <v>3341452.4004561766</v>
      </c>
      <c r="R28" s="178">
        <f>IFERROR(VLOOKUP($B28,[1]WSW!$R$13:$Y$335,6,FALSE()),0)</f>
        <v>24407874.864635598</v>
      </c>
      <c r="S28" s="173"/>
      <c r="T28" s="178">
        <f t="shared" si="4"/>
        <v>26313170.205874752</v>
      </c>
      <c r="U28" s="179">
        <f>[1]beschut_werk!P30</f>
        <v>3557760.0391996419</v>
      </c>
      <c r="V28" s="178">
        <f>IFERROR(VLOOKUP($B28,[1]WSW!$R$13:$Y$335,7,FALSE()),0)</f>
        <v>22755410.166675109</v>
      </c>
      <c r="W28" s="173"/>
      <c r="X28" s="178">
        <f t="shared" si="5"/>
        <v>25232330.933731336</v>
      </c>
      <c r="Y28" s="179">
        <f>[1]beschut_werk!Q30</f>
        <v>3776595.4357068418</v>
      </c>
      <c r="Z28" s="178">
        <f>IFERROR(VLOOKUP($B28,[1]WSW!$R$13:$Y$335,8,FALSE()),0)</f>
        <v>21455735.498024493</v>
      </c>
      <c r="AB28" s="170"/>
    </row>
    <row r="29" spans="2:28">
      <c r="B29" s="183">
        <v>106</v>
      </c>
      <c r="C29" s="182" t="s">
        <v>40</v>
      </c>
      <c r="D29" s="178">
        <f t="shared" si="0"/>
        <v>19789951.646758568</v>
      </c>
      <c r="E29" s="179">
        <f>[1]beschut_werk!L31</f>
        <v>707236.87545391778</v>
      </c>
      <c r="F29" s="178">
        <f>IFERROR(VLOOKUP($B29,[1]WSW!$R$13:$Y$335,3,FALSE()),0)</f>
        <v>19082714.771304648</v>
      </c>
      <c r="G29" s="173"/>
      <c r="H29" s="178">
        <f t="shared" si="1"/>
        <v>18889465.197741132</v>
      </c>
      <c r="I29" s="179">
        <f>[1]beschut_werk!M31</f>
        <v>801973.75212152395</v>
      </c>
      <c r="J29" s="178">
        <f>IFERROR(VLOOKUP($B29,[1]WSW!$R$13:$Y$335,4,FALSE()),0)</f>
        <v>18087491.445619609</v>
      </c>
      <c r="K29" s="173"/>
      <c r="L29" s="181">
        <f t="shared" si="2"/>
        <v>18484361.265685562</v>
      </c>
      <c r="M29" s="178">
        <f>[1]beschut_werk!N31</f>
        <v>862418.28184840491</v>
      </c>
      <c r="N29" s="180">
        <f>IFERROR(VLOOKUP($B29,[1]WSW!$R$13:$Y$335,5,FALSE()),0)</f>
        <v>17621942.983837157</v>
      </c>
      <c r="O29" s="173"/>
      <c r="P29" s="178">
        <f t="shared" si="3"/>
        <v>18008962.971243247</v>
      </c>
      <c r="Q29" s="179">
        <f>[1]beschut_werk!O31</f>
        <v>922847.83627056493</v>
      </c>
      <c r="R29" s="178">
        <f>IFERROR(VLOOKUP($B29,[1]WSW!$R$13:$Y$335,6,FALSE()),0)</f>
        <v>17086115.134972684</v>
      </c>
      <c r="S29" s="173"/>
      <c r="T29" s="178">
        <f t="shared" si="4"/>
        <v>17217703.535157718</v>
      </c>
      <c r="U29" s="179">
        <f>[1]beschut_werk!P31</f>
        <v>982588.03677617444</v>
      </c>
      <c r="V29" s="178">
        <f>IFERROR(VLOOKUP($B29,[1]WSW!$R$13:$Y$335,7,FALSE()),0)</f>
        <v>16235115.498381544</v>
      </c>
      <c r="W29" s="173"/>
      <c r="X29" s="178">
        <f t="shared" si="5"/>
        <v>16560240.237519691</v>
      </c>
      <c r="Y29" s="179">
        <f>[1]beschut_werk!Q31</f>
        <v>1043026.3575909525</v>
      </c>
      <c r="Z29" s="178">
        <f>IFERROR(VLOOKUP($B29,[1]WSW!$R$13:$Y$335,8,FALSE()),0)</f>
        <v>15517213.879928738</v>
      </c>
      <c r="AB29" s="170"/>
    </row>
    <row r="30" spans="2:28">
      <c r="B30" s="183">
        <v>743</v>
      </c>
      <c r="C30" s="182" t="s">
        <v>41</v>
      </c>
      <c r="D30" s="178">
        <f t="shared" si="0"/>
        <v>1730323.0098793297</v>
      </c>
      <c r="E30" s="179">
        <f>[1]beschut_werk!L32</f>
        <v>85438.011799802262</v>
      </c>
      <c r="F30" s="178">
        <f>IFERROR(VLOOKUP($B30,[1]WSW!$R$13:$Y$335,3,FALSE()),0)</f>
        <v>1644884.9980795274</v>
      </c>
      <c r="G30" s="173"/>
      <c r="H30" s="178">
        <f t="shared" si="1"/>
        <v>1619541.6284941924</v>
      </c>
      <c r="I30" s="179">
        <f>[1]beschut_werk!M32</f>
        <v>96882.735155620467</v>
      </c>
      <c r="J30" s="178">
        <f>IFERROR(VLOOKUP($B30,[1]WSW!$R$13:$Y$335,4,FALSE()),0)</f>
        <v>1522658.893338572</v>
      </c>
      <c r="K30" s="173"/>
      <c r="L30" s="181">
        <f t="shared" si="2"/>
        <v>1453883.1503058546</v>
      </c>
      <c r="M30" s="178">
        <f>[1]beschut_werk!N32</f>
        <v>104184.75888101548</v>
      </c>
      <c r="N30" s="180">
        <f>IFERROR(VLOOKUP($B30,[1]WSW!$R$13:$Y$335,5,FALSE()),0)</f>
        <v>1349698.3914248392</v>
      </c>
      <c r="O30" s="173"/>
      <c r="P30" s="178">
        <f t="shared" si="3"/>
        <v>1396474.5277652217</v>
      </c>
      <c r="Q30" s="179">
        <f>[1]beschut_werk!O32</f>
        <v>111484.9735091959</v>
      </c>
      <c r="R30" s="178">
        <f>IFERROR(VLOOKUP($B30,[1]WSW!$R$13:$Y$335,6,FALSE()),0)</f>
        <v>1284989.5542560257</v>
      </c>
      <c r="S30" s="173"/>
      <c r="T30" s="178">
        <f t="shared" si="4"/>
        <v>1294631.295550117</v>
      </c>
      <c r="U30" s="179">
        <f>[1]beschut_werk!P32</f>
        <v>118701.91048302794</v>
      </c>
      <c r="V30" s="178">
        <f>IFERROR(VLOOKUP($B30,[1]WSW!$R$13:$Y$335,7,FALSE()),0)</f>
        <v>1175929.385067089</v>
      </c>
      <c r="W30" s="173"/>
      <c r="X30" s="178">
        <f t="shared" si="5"/>
        <v>1088506.5665845817</v>
      </c>
      <c r="Y30" s="179">
        <f>[1]beschut_werk!Q32</f>
        <v>126003.18413850447</v>
      </c>
      <c r="Z30" s="178">
        <f>IFERROR(VLOOKUP($B30,[1]WSW!$R$13:$Y$335,8,FALSE()),0)</f>
        <v>962503.38244607719</v>
      </c>
      <c r="AB30" s="170"/>
    </row>
    <row r="31" spans="2:28">
      <c r="B31" s="183">
        <v>744</v>
      </c>
      <c r="C31" s="182" t="s">
        <v>42</v>
      </c>
      <c r="D31" s="178">
        <f t="shared" si="0"/>
        <v>23732.781055500673</v>
      </c>
      <c r="E31" s="179">
        <f>[1]beschut_werk!L33</f>
        <v>23732.781055500673</v>
      </c>
      <c r="F31" s="178">
        <f>IFERROR(VLOOKUP($B31,[1]WSW!$R$13:$Y$335,3,FALSE()),0)</f>
        <v>0</v>
      </c>
      <c r="G31" s="173"/>
      <c r="H31" s="178">
        <f t="shared" si="1"/>
        <v>26911.87087656129</v>
      </c>
      <c r="I31" s="179">
        <f>[1]beschut_werk!M33</f>
        <v>26911.87087656129</v>
      </c>
      <c r="J31" s="178">
        <f>IFERROR(VLOOKUP($B31,[1]WSW!$R$13:$Y$335,4,FALSE()),0)</f>
        <v>0</v>
      </c>
      <c r="K31" s="173"/>
      <c r="L31" s="181">
        <f t="shared" si="2"/>
        <v>28940.210800282133</v>
      </c>
      <c r="M31" s="178">
        <f>[1]beschut_werk!N33</f>
        <v>28940.210800282133</v>
      </c>
      <c r="N31" s="180">
        <f>IFERROR(VLOOKUP($B31,[1]WSW!$R$13:$Y$335,5,FALSE()),0)</f>
        <v>0</v>
      </c>
      <c r="O31" s="173"/>
      <c r="P31" s="178">
        <f t="shared" si="3"/>
        <v>30968.048196998916</v>
      </c>
      <c r="Q31" s="179">
        <f>[1]beschut_werk!O33</f>
        <v>30968.048196998916</v>
      </c>
      <c r="R31" s="178">
        <f>IFERROR(VLOOKUP($B31,[1]WSW!$R$13:$Y$335,6,FALSE()),0)</f>
        <v>0</v>
      </c>
      <c r="S31" s="173"/>
      <c r="T31" s="178">
        <f t="shared" si="4"/>
        <v>32972.752911952266</v>
      </c>
      <c r="U31" s="179">
        <f>[1]beschut_werk!P33</f>
        <v>32972.752911952266</v>
      </c>
      <c r="V31" s="178">
        <f>IFERROR(VLOOKUP($B31,[1]WSW!$R$13:$Y$335,7,FALSE()),0)</f>
        <v>0</v>
      </c>
      <c r="W31" s="173"/>
      <c r="X31" s="178">
        <f t="shared" si="5"/>
        <v>35000.88448291798</v>
      </c>
      <c r="Y31" s="179">
        <f>[1]beschut_werk!Q33</f>
        <v>35000.88448291798</v>
      </c>
      <c r="Z31" s="178">
        <f>IFERROR(VLOOKUP($B31,[1]WSW!$R$13:$Y$335,8,FALSE()),0)</f>
        <v>0</v>
      </c>
      <c r="AB31" s="170"/>
    </row>
    <row r="32" spans="2:28">
      <c r="B32" s="183">
        <v>308</v>
      </c>
      <c r="C32" s="182" t="s">
        <v>43</v>
      </c>
      <c r="D32" s="178">
        <f t="shared" si="0"/>
        <v>894199.72568372253</v>
      </c>
      <c r="E32" s="179">
        <f>[1]beschut_werk!L34</f>
        <v>54585.396427651467</v>
      </c>
      <c r="F32" s="178">
        <f>IFERROR(VLOOKUP($B32,[1]WSW!$R$13:$Y$335,3,FALSE()),0)</f>
        <v>839614.32925607101</v>
      </c>
      <c r="G32" s="173"/>
      <c r="H32" s="178">
        <f t="shared" si="1"/>
        <v>829440.28822263703</v>
      </c>
      <c r="I32" s="179">
        <f>[1]beschut_werk!M34</f>
        <v>61897.303016090875</v>
      </c>
      <c r="J32" s="178">
        <f>IFERROR(VLOOKUP($B32,[1]WSW!$R$13:$Y$335,4,FALSE()),0)</f>
        <v>767542.98520654615</v>
      </c>
      <c r="K32" s="173"/>
      <c r="L32" s="181">
        <f t="shared" si="2"/>
        <v>799920.36296157818</v>
      </c>
      <c r="M32" s="178">
        <f>[1]beschut_werk!N34</f>
        <v>66562.484840648802</v>
      </c>
      <c r="N32" s="180">
        <f>IFERROR(VLOOKUP($B32,[1]WSW!$R$13:$Y$335,5,FALSE()),0)</f>
        <v>733357.87812092935</v>
      </c>
      <c r="O32" s="173"/>
      <c r="P32" s="178">
        <f t="shared" si="3"/>
        <v>779533.88128301664</v>
      </c>
      <c r="Q32" s="179">
        <f>[1]beschut_werk!O34</f>
        <v>71226.51085309741</v>
      </c>
      <c r="R32" s="178">
        <f>IFERROR(VLOOKUP($B32,[1]WSW!$R$13:$Y$335,6,FALSE()),0)</f>
        <v>708307.37042991922</v>
      </c>
      <c r="S32" s="173"/>
      <c r="T32" s="178">
        <f t="shared" si="4"/>
        <v>684749.39320125035</v>
      </c>
      <c r="U32" s="179">
        <f>[1]beschut_werk!P34</f>
        <v>75837.331697490095</v>
      </c>
      <c r="V32" s="178">
        <f>IFERROR(VLOOKUP($B32,[1]WSW!$R$13:$Y$335,7,FALSE()),0)</f>
        <v>608912.06150376028</v>
      </c>
      <c r="W32" s="173"/>
      <c r="X32" s="178">
        <f t="shared" si="5"/>
        <v>693134.95394525805</v>
      </c>
      <c r="Y32" s="179">
        <f>[1]beschut_werk!Q34</f>
        <v>80502.034310711228</v>
      </c>
      <c r="Z32" s="178">
        <f>IFERROR(VLOOKUP($B32,[1]WSW!$R$13:$Y$335,8,FALSE()),0)</f>
        <v>612632.91963454685</v>
      </c>
      <c r="AB32" s="170"/>
    </row>
    <row r="33" spans="2:28">
      <c r="B33" s="183">
        <v>489</v>
      </c>
      <c r="C33" s="182" t="s">
        <v>44</v>
      </c>
      <c r="D33" s="178">
        <f t="shared" si="0"/>
        <v>142396.68633300354</v>
      </c>
      <c r="E33" s="179">
        <f>[1]beschut_werk!L35</f>
        <v>142396.68633300354</v>
      </c>
      <c r="F33" s="178">
        <f>IFERROR(VLOOKUP($B33,[1]WSW!$R$13:$Y$335,3,FALSE()),0)</f>
        <v>0</v>
      </c>
      <c r="G33" s="173"/>
      <c r="H33" s="178">
        <f t="shared" si="1"/>
        <v>161471.22525936723</v>
      </c>
      <c r="I33" s="179">
        <f>[1]beschut_werk!M35</f>
        <v>161471.22525936723</v>
      </c>
      <c r="J33" s="178">
        <f>IFERROR(VLOOKUP($B33,[1]WSW!$R$13:$Y$335,4,FALSE()),0)</f>
        <v>0</v>
      </c>
      <c r="K33" s="173"/>
      <c r="L33" s="181">
        <f t="shared" si="2"/>
        <v>173641.26480169222</v>
      </c>
      <c r="M33" s="178">
        <f>[1]beschut_werk!N35</f>
        <v>173641.26480169222</v>
      </c>
      <c r="N33" s="180">
        <f>IFERROR(VLOOKUP($B33,[1]WSW!$R$13:$Y$335,5,FALSE()),0)</f>
        <v>0</v>
      </c>
      <c r="O33" s="173"/>
      <c r="P33" s="178">
        <f t="shared" si="3"/>
        <v>185808.28918199291</v>
      </c>
      <c r="Q33" s="179">
        <f>[1]beschut_werk!O35</f>
        <v>185808.28918199291</v>
      </c>
      <c r="R33" s="178">
        <f>IFERROR(VLOOKUP($B33,[1]WSW!$R$13:$Y$335,6,FALSE()),0)</f>
        <v>0</v>
      </c>
      <c r="S33" s="173"/>
      <c r="T33" s="178">
        <f t="shared" si="4"/>
        <v>197836.51747171296</v>
      </c>
      <c r="U33" s="179">
        <f>[1]beschut_werk!P35</f>
        <v>197836.51747171296</v>
      </c>
      <c r="V33" s="178">
        <f>IFERROR(VLOOKUP($B33,[1]WSW!$R$13:$Y$335,7,FALSE()),0)</f>
        <v>0</v>
      </c>
      <c r="W33" s="173"/>
      <c r="X33" s="178">
        <f t="shared" si="5"/>
        <v>210005.30689750717</v>
      </c>
      <c r="Y33" s="179">
        <f>[1]beschut_werk!Q35</f>
        <v>210005.30689750717</v>
      </c>
      <c r="Z33" s="178">
        <f>IFERROR(VLOOKUP($B33,[1]WSW!$R$13:$Y$335,8,FALSE()),0)</f>
        <v>0</v>
      </c>
      <c r="AB33" s="170"/>
    </row>
    <row r="34" spans="2:28">
      <c r="B34" s="183">
        <v>203</v>
      </c>
      <c r="C34" s="182" t="s">
        <v>45</v>
      </c>
      <c r="D34" s="178">
        <f t="shared" si="0"/>
        <v>2940841.1370742745</v>
      </c>
      <c r="E34" s="179">
        <f>[1]beschut_werk!L36</f>
        <v>192235.52654955449</v>
      </c>
      <c r="F34" s="178">
        <f>IFERROR(VLOOKUP($B34,[1]WSW!$R$13:$Y$335,3,FALSE()),0)</f>
        <v>2748605.61052472</v>
      </c>
      <c r="G34" s="173"/>
      <c r="H34" s="178">
        <f t="shared" si="1"/>
        <v>2784545.7545752502</v>
      </c>
      <c r="I34" s="179">
        <f>[1]beschut_werk!M36</f>
        <v>217986.15410014536</v>
      </c>
      <c r="J34" s="178">
        <f>IFERROR(VLOOKUP($B34,[1]WSW!$R$13:$Y$335,4,FALSE()),0)</f>
        <v>2566559.600475105</v>
      </c>
      <c r="K34" s="173"/>
      <c r="L34" s="181">
        <f t="shared" si="2"/>
        <v>2565774.1650605057</v>
      </c>
      <c r="M34" s="178">
        <f>[1]beschut_werk!N36</f>
        <v>234415.70748228414</v>
      </c>
      <c r="N34" s="180">
        <f>IFERROR(VLOOKUP($B34,[1]WSW!$R$13:$Y$335,5,FALSE()),0)</f>
        <v>2331358.4575782218</v>
      </c>
      <c r="O34" s="173"/>
      <c r="P34" s="178">
        <f t="shared" si="3"/>
        <v>2466602.6537845479</v>
      </c>
      <c r="Q34" s="179">
        <f>[1]beschut_werk!O36</f>
        <v>250841.19039569001</v>
      </c>
      <c r="R34" s="178">
        <f>IFERROR(VLOOKUP($B34,[1]WSW!$R$13:$Y$335,6,FALSE()),0)</f>
        <v>2215761.4633888579</v>
      </c>
      <c r="S34" s="173"/>
      <c r="T34" s="178">
        <f t="shared" si="4"/>
        <v>2316956.3760401579</v>
      </c>
      <c r="U34" s="179">
        <f>[1]beschut_werk!P36</f>
        <v>267079.2985868121</v>
      </c>
      <c r="V34" s="178">
        <f>IFERROR(VLOOKUP($B34,[1]WSW!$R$13:$Y$335,7,FALSE()),0)</f>
        <v>2049877.0774533458</v>
      </c>
      <c r="W34" s="173"/>
      <c r="X34" s="178">
        <f t="shared" si="5"/>
        <v>2249999.2936032512</v>
      </c>
      <c r="Y34" s="179">
        <f>[1]beschut_werk!Q36</f>
        <v>283507.1643116342</v>
      </c>
      <c r="Z34" s="178">
        <f>IFERROR(VLOOKUP($B34,[1]WSW!$R$13:$Y$335,8,FALSE()),0)</f>
        <v>1966492.1292916171</v>
      </c>
      <c r="AB34" s="170"/>
    </row>
    <row r="35" spans="2:28">
      <c r="B35" s="183">
        <v>888</v>
      </c>
      <c r="C35" s="182" t="s">
        <v>46</v>
      </c>
      <c r="D35" s="178">
        <f t="shared" si="0"/>
        <v>1275616.0429979996</v>
      </c>
      <c r="E35" s="179">
        <f>[1]beschut_werk!L37</f>
        <v>61705.230744301582</v>
      </c>
      <c r="F35" s="178">
        <f>IFERROR(VLOOKUP($B35,[1]WSW!$R$13:$Y$335,3,FALSE()),0)</f>
        <v>1213910.812253698</v>
      </c>
      <c r="G35" s="173"/>
      <c r="H35" s="178">
        <f t="shared" si="1"/>
        <v>1253698.6140923328</v>
      </c>
      <c r="I35" s="179">
        <f>[1]beschut_werk!M37</f>
        <v>69970.864279059169</v>
      </c>
      <c r="J35" s="178">
        <f>IFERROR(VLOOKUP($B35,[1]WSW!$R$13:$Y$335,4,FALSE()),0)</f>
        <v>1183727.7498132735</v>
      </c>
      <c r="K35" s="173"/>
      <c r="L35" s="181">
        <f t="shared" si="2"/>
        <v>1188673.1031560123</v>
      </c>
      <c r="M35" s="178">
        <f>[1]beschut_werk!N37</f>
        <v>75244.548080733337</v>
      </c>
      <c r="N35" s="180">
        <f>IFERROR(VLOOKUP($B35,[1]WSW!$R$13:$Y$335,5,FALSE()),0)</f>
        <v>1113428.555075279</v>
      </c>
      <c r="O35" s="173"/>
      <c r="P35" s="178">
        <f t="shared" si="3"/>
        <v>1152886.1521109873</v>
      </c>
      <c r="Q35" s="179">
        <f>[1]beschut_werk!O37</f>
        <v>80516.925312196981</v>
      </c>
      <c r="R35" s="178">
        <f>IFERROR(VLOOKUP($B35,[1]WSW!$R$13:$Y$335,6,FALSE()),0)</f>
        <v>1072369.2267987903</v>
      </c>
      <c r="S35" s="173"/>
      <c r="T35" s="178">
        <f t="shared" si="4"/>
        <v>1051742.4803325413</v>
      </c>
      <c r="U35" s="179">
        <f>[1]beschut_werk!P37</f>
        <v>85729.157571075659</v>
      </c>
      <c r="V35" s="178">
        <f>IFERROR(VLOOKUP($B35,[1]WSW!$R$13:$Y$335,7,FALSE()),0)</f>
        <v>966013.32276146556</v>
      </c>
      <c r="W35" s="173"/>
      <c r="X35" s="178">
        <f t="shared" si="5"/>
        <v>993053.95133401372</v>
      </c>
      <c r="Y35" s="179">
        <f>[1]beschut_werk!Q37</f>
        <v>91002.29965558651</v>
      </c>
      <c r="Z35" s="178">
        <f>IFERROR(VLOOKUP($B35,[1]WSW!$R$13:$Y$335,8,FALSE()),0)</f>
        <v>902051.65167842724</v>
      </c>
      <c r="AB35" s="170"/>
    </row>
    <row r="36" spans="2:28">
      <c r="B36" s="183">
        <v>1954</v>
      </c>
      <c r="C36" s="182" t="s">
        <v>47</v>
      </c>
      <c r="D36" s="178">
        <f t="shared" si="0"/>
        <v>5397804.0653543109</v>
      </c>
      <c r="E36" s="179">
        <f>[1]beschut_werk!L38</f>
        <v>156636.35496630453</v>
      </c>
      <c r="F36" s="178">
        <f>IFERROR(VLOOKUP($B36,[1]WSW!$R$13:$Y$335,3,FALSE()),0)</f>
        <v>5241167.7103880066</v>
      </c>
      <c r="G36" s="173"/>
      <c r="H36" s="178">
        <f t="shared" si="1"/>
        <v>4964996.508877404</v>
      </c>
      <c r="I36" s="179">
        <f>[1]beschut_werk!M38</f>
        <v>177618.34778530462</v>
      </c>
      <c r="J36" s="178">
        <f>IFERROR(VLOOKUP($B36,[1]WSW!$R$13:$Y$335,4,FALSE()),0)</f>
        <v>4787378.1610920997</v>
      </c>
      <c r="K36" s="173"/>
      <c r="L36" s="181">
        <f t="shared" si="2"/>
        <v>4676266.7639492806</v>
      </c>
      <c r="M36" s="178">
        <f>[1]beschut_werk!N38</f>
        <v>191005.39128186219</v>
      </c>
      <c r="N36" s="180">
        <f>IFERROR(VLOOKUP($B36,[1]WSW!$R$13:$Y$335,5,FALSE()),0)</f>
        <v>4485261.3726674188</v>
      </c>
      <c r="O36" s="173"/>
      <c r="P36" s="178">
        <f t="shared" si="3"/>
        <v>4409930.0387417236</v>
      </c>
      <c r="Q36" s="179">
        <f>[1]beschut_werk!O38</f>
        <v>204389.11810019301</v>
      </c>
      <c r="R36" s="178">
        <f>IFERROR(VLOOKUP($B36,[1]WSW!$R$13:$Y$335,6,FALSE()),0)</f>
        <v>4205540.9206415303</v>
      </c>
      <c r="S36" s="173"/>
      <c r="T36" s="178">
        <f t="shared" si="4"/>
        <v>4256951.6802701512</v>
      </c>
      <c r="U36" s="179">
        <f>[1]beschut_werk!P38</f>
        <v>217620.1692188851</v>
      </c>
      <c r="V36" s="178">
        <f>IFERROR(VLOOKUP($B36,[1]WSW!$R$13:$Y$335,7,FALSE()),0)</f>
        <v>4039331.5110512665</v>
      </c>
      <c r="W36" s="173"/>
      <c r="X36" s="178">
        <f t="shared" si="5"/>
        <v>4012420.6936930213</v>
      </c>
      <c r="Y36" s="179">
        <f>[1]beschut_werk!Q38</f>
        <v>231005.83758725878</v>
      </c>
      <c r="Z36" s="178">
        <f>IFERROR(VLOOKUP($B36,[1]WSW!$R$13:$Y$335,8,FALSE()),0)</f>
        <v>3781414.8561057625</v>
      </c>
      <c r="AB36" s="170"/>
    </row>
    <row r="37" spans="2:28">
      <c r="B37" s="183">
        <v>889</v>
      </c>
      <c r="C37" s="182" t="s">
        <v>48</v>
      </c>
      <c r="D37" s="178">
        <f t="shared" si="0"/>
        <v>1657505.204337494</v>
      </c>
      <c r="E37" s="179">
        <f>[1]beschut_werk!L39</f>
        <v>80691.455588702098</v>
      </c>
      <c r="F37" s="178">
        <f>IFERROR(VLOOKUP($B37,[1]WSW!$R$13:$Y$335,3,FALSE()),0)</f>
        <v>1576813.7487487919</v>
      </c>
      <c r="G37" s="173"/>
      <c r="H37" s="178">
        <f t="shared" si="1"/>
        <v>1633758.998480597</v>
      </c>
      <c r="I37" s="179">
        <f>[1]beschut_werk!M39</f>
        <v>91500.360980308164</v>
      </c>
      <c r="J37" s="178">
        <f>IFERROR(VLOOKUP($B37,[1]WSW!$R$13:$Y$335,4,FALSE()),0)</f>
        <v>1542258.6375002889</v>
      </c>
      <c r="K37" s="173"/>
      <c r="L37" s="181">
        <f t="shared" si="2"/>
        <v>1637296.247935425</v>
      </c>
      <c r="M37" s="178">
        <f>[1]beschut_werk!N39</f>
        <v>98396.716720959012</v>
      </c>
      <c r="N37" s="180">
        <f>IFERROR(VLOOKUP($B37,[1]WSW!$R$13:$Y$335,5,FALSE()),0)</f>
        <v>1538899.5312144661</v>
      </c>
      <c r="O37" s="173"/>
      <c r="P37" s="178">
        <f t="shared" si="3"/>
        <v>1523094.720317642</v>
      </c>
      <c r="Q37" s="179">
        <f>[1]beschut_werk!O39</f>
        <v>105291.36386979607</v>
      </c>
      <c r="R37" s="178">
        <f>IFERROR(VLOOKUP($B37,[1]WSW!$R$13:$Y$335,6,FALSE()),0)</f>
        <v>1417803.3564478459</v>
      </c>
      <c r="S37" s="173"/>
      <c r="T37" s="178">
        <f t="shared" si="4"/>
        <v>1510438.005562993</v>
      </c>
      <c r="U37" s="179">
        <f>[1]beschut_werk!P39</f>
        <v>112107.35990063744</v>
      </c>
      <c r="V37" s="178">
        <f>IFERROR(VLOOKUP($B37,[1]WSW!$R$13:$Y$335,7,FALSE()),0)</f>
        <v>1398330.6456623555</v>
      </c>
      <c r="W37" s="173"/>
      <c r="X37" s="178">
        <f t="shared" si="5"/>
        <v>1476413.8539286521</v>
      </c>
      <c r="Y37" s="179">
        <f>[1]beschut_werk!Q39</f>
        <v>119003.00724192084</v>
      </c>
      <c r="Z37" s="178">
        <f>IFERROR(VLOOKUP($B37,[1]WSW!$R$13:$Y$335,8,FALSE()),0)</f>
        <v>1357410.8466867313</v>
      </c>
      <c r="AB37" s="170"/>
    </row>
    <row r="38" spans="2:28">
      <c r="B38" s="183">
        <v>1945</v>
      </c>
      <c r="C38" s="182" t="s">
        <v>49</v>
      </c>
      <c r="D38" s="178">
        <f t="shared" si="0"/>
        <v>4113052.3593993043</v>
      </c>
      <c r="E38" s="179">
        <f>[1]beschut_werk!L40</f>
        <v>220714.86381615521</v>
      </c>
      <c r="F38" s="178">
        <f>IFERROR(VLOOKUP($B38,[1]WSW!$R$13:$Y$335,3,FALSE()),0)</f>
        <v>3892337.4955831491</v>
      </c>
      <c r="G38" s="173"/>
      <c r="H38" s="178">
        <f t="shared" si="1"/>
        <v>3738902.991315715</v>
      </c>
      <c r="I38" s="179">
        <f>[1]beschut_werk!M40</f>
        <v>250280.39915201886</v>
      </c>
      <c r="J38" s="178">
        <f>IFERROR(VLOOKUP($B38,[1]WSW!$R$13:$Y$335,4,FALSE()),0)</f>
        <v>3488622.592163696</v>
      </c>
      <c r="K38" s="173"/>
      <c r="L38" s="181">
        <f t="shared" si="2"/>
        <v>3560436.9640433565</v>
      </c>
      <c r="M38" s="178">
        <f>[1]beschut_werk!N40</f>
        <v>269143.96044262254</v>
      </c>
      <c r="N38" s="180">
        <f>IFERROR(VLOOKUP($B38,[1]WSW!$R$13:$Y$335,5,FALSE()),0)</f>
        <v>3291293.0036007338</v>
      </c>
      <c r="O38" s="173"/>
      <c r="P38" s="178">
        <f t="shared" si="3"/>
        <v>3400304.1479654405</v>
      </c>
      <c r="Q38" s="179">
        <f>[1]beschut_werk!O40</f>
        <v>288002.84823208861</v>
      </c>
      <c r="R38" s="178">
        <f>IFERROR(VLOOKUP($B38,[1]WSW!$R$13:$Y$335,6,FALSE()),0)</f>
        <v>3112301.2997333519</v>
      </c>
      <c r="S38" s="173"/>
      <c r="T38" s="178">
        <f t="shared" si="4"/>
        <v>3204456.7601587875</v>
      </c>
      <c r="U38" s="179">
        <f>[1]beschut_werk!P40</f>
        <v>306646.60208115465</v>
      </c>
      <c r="V38" s="178">
        <f>IFERROR(VLOOKUP($B38,[1]WSW!$R$13:$Y$335,7,FALSE()),0)</f>
        <v>2897810.158077633</v>
      </c>
      <c r="W38" s="173"/>
      <c r="X38" s="178">
        <f t="shared" si="5"/>
        <v>2981286.8876150553</v>
      </c>
      <c r="Y38" s="179">
        <f>[1]beschut_werk!Q40</f>
        <v>325508.22569113568</v>
      </c>
      <c r="Z38" s="178">
        <f>IFERROR(VLOOKUP($B38,[1]WSW!$R$13:$Y$335,8,FALSE()),0)</f>
        <v>2655778.6619239198</v>
      </c>
      <c r="AB38" s="170"/>
    </row>
    <row r="39" spans="2:28">
      <c r="B39" s="183">
        <v>1724</v>
      </c>
      <c r="C39" s="182" t="s">
        <v>50</v>
      </c>
      <c r="D39" s="178">
        <f t="shared" si="0"/>
        <v>2366496.9478063011</v>
      </c>
      <c r="E39" s="179">
        <f>[1]beschut_werk!L41</f>
        <v>109170.79285530282</v>
      </c>
      <c r="F39" s="178">
        <f>IFERROR(VLOOKUP($B39,[1]WSW!$R$13:$Y$335,3,FALSE()),0)</f>
        <v>2257326.1549509983</v>
      </c>
      <c r="G39" s="173"/>
      <c r="H39" s="178">
        <f t="shared" si="1"/>
        <v>2197609.6716043674</v>
      </c>
      <c r="I39" s="179">
        <f>[1]beschut_werk!M41</f>
        <v>123794.60603218162</v>
      </c>
      <c r="J39" s="178">
        <f>IFERROR(VLOOKUP($B39,[1]WSW!$R$13:$Y$335,4,FALSE()),0)</f>
        <v>2073815.0655721859</v>
      </c>
      <c r="K39" s="173"/>
      <c r="L39" s="181">
        <f t="shared" si="2"/>
        <v>2099611.8204748379</v>
      </c>
      <c r="M39" s="178">
        <f>[1]beschut_werk!N41</f>
        <v>133124.96968129746</v>
      </c>
      <c r="N39" s="180">
        <f>IFERROR(VLOOKUP($B39,[1]WSW!$R$13:$Y$335,5,FALSE()),0)</f>
        <v>1966486.8507935405</v>
      </c>
      <c r="O39" s="173"/>
      <c r="P39" s="178">
        <f t="shared" si="3"/>
        <v>2054045.5851370923</v>
      </c>
      <c r="Q39" s="179">
        <f>[1]beschut_werk!O41</f>
        <v>142453.02170619468</v>
      </c>
      <c r="R39" s="178">
        <f>IFERROR(VLOOKUP($B39,[1]WSW!$R$13:$Y$335,6,FALSE()),0)</f>
        <v>1911592.5634308977</v>
      </c>
      <c r="S39" s="173"/>
      <c r="T39" s="178">
        <f t="shared" si="4"/>
        <v>2006282.249053681</v>
      </c>
      <c r="U39" s="179">
        <f>[1]beschut_werk!P41</f>
        <v>151674.66339498005</v>
      </c>
      <c r="V39" s="178">
        <f>IFERROR(VLOOKUP($B39,[1]WSW!$R$13:$Y$335,7,FALSE()),0)</f>
        <v>1854607.5856587009</v>
      </c>
      <c r="W39" s="173"/>
      <c r="X39" s="178">
        <f t="shared" si="5"/>
        <v>1990750.6130570145</v>
      </c>
      <c r="Y39" s="179">
        <f>[1]beschut_werk!Q41</f>
        <v>161004.06862142228</v>
      </c>
      <c r="Z39" s="178">
        <f>IFERROR(VLOOKUP($B39,[1]WSW!$R$13:$Y$335,8,FALSE()),0)</f>
        <v>1829746.5444355921</v>
      </c>
      <c r="AB39" s="170"/>
    </row>
    <row r="40" spans="2:28">
      <c r="B40" s="183">
        <v>893</v>
      </c>
      <c r="C40" s="182" t="s">
        <v>51</v>
      </c>
      <c r="D40" s="178">
        <f t="shared" si="0"/>
        <v>2617173.9280127771</v>
      </c>
      <c r="E40" s="179">
        <f>[1]beschut_werk!L42</f>
        <v>130530.29580525316</v>
      </c>
      <c r="F40" s="178">
        <f>IFERROR(VLOOKUP($B40,[1]WSW!$R$13:$Y$335,3,FALSE()),0)</f>
        <v>2486643.632207524</v>
      </c>
      <c r="G40" s="173"/>
      <c r="H40" s="178">
        <f t="shared" si="1"/>
        <v>2493428.042622644</v>
      </c>
      <c r="I40" s="179">
        <f>[1]beschut_werk!M42</f>
        <v>148015.28982108651</v>
      </c>
      <c r="J40" s="178">
        <f>IFERROR(VLOOKUP($B40,[1]WSW!$R$13:$Y$335,4,FALSE()),0)</f>
        <v>2345412.7528015575</v>
      </c>
      <c r="K40" s="173"/>
      <c r="L40" s="181">
        <f t="shared" si="2"/>
        <v>2409498.7939038025</v>
      </c>
      <c r="M40" s="178">
        <f>[1]beschut_werk!N42</f>
        <v>159171.15940155109</v>
      </c>
      <c r="N40" s="180">
        <f>IFERROR(VLOOKUP($B40,[1]WSW!$R$13:$Y$335,5,FALSE()),0)</f>
        <v>2250327.6345022516</v>
      </c>
      <c r="O40" s="173"/>
      <c r="P40" s="178">
        <f t="shared" si="3"/>
        <v>2308187.2390941526</v>
      </c>
      <c r="Q40" s="179">
        <f>[1]beschut_werk!O42</f>
        <v>170324.26508349337</v>
      </c>
      <c r="R40" s="178">
        <f>IFERROR(VLOOKUP($B40,[1]WSW!$R$13:$Y$335,6,FALSE()),0)</f>
        <v>2137862.9740106594</v>
      </c>
      <c r="S40" s="173"/>
      <c r="T40" s="178">
        <f t="shared" si="4"/>
        <v>2228021.9201345136</v>
      </c>
      <c r="U40" s="179">
        <f>[1]beschut_werk!P42</f>
        <v>181350.14101573674</v>
      </c>
      <c r="V40" s="178">
        <f>IFERROR(VLOOKUP($B40,[1]WSW!$R$13:$Y$335,7,FALSE()),0)</f>
        <v>2046671.779118777</v>
      </c>
      <c r="W40" s="173"/>
      <c r="X40" s="178">
        <f t="shared" si="5"/>
        <v>1967387.8272888588</v>
      </c>
      <c r="Y40" s="179">
        <f>[1]beschut_werk!Q42</f>
        <v>192504.8646560481</v>
      </c>
      <c r="Z40" s="178">
        <f>IFERROR(VLOOKUP($B40,[1]WSW!$R$13:$Y$335,8,FALSE()),0)</f>
        <v>1774882.9626328107</v>
      </c>
      <c r="AB40" s="170"/>
    </row>
    <row r="41" spans="2:28">
      <c r="B41" s="183">
        <v>373</v>
      </c>
      <c r="C41" s="182" t="s">
        <v>52</v>
      </c>
      <c r="D41" s="178">
        <f t="shared" si="0"/>
        <v>1438892.3606563204</v>
      </c>
      <c r="E41" s="179">
        <f>[1]beschut_werk!L43</f>
        <v>104424.23664420276</v>
      </c>
      <c r="F41" s="178">
        <f>IFERROR(VLOOKUP($B41,[1]WSW!$R$13:$Y$335,3,FALSE()),0)</f>
        <v>1334468.1240121175</v>
      </c>
      <c r="G41" s="173"/>
      <c r="H41" s="178">
        <f t="shared" si="1"/>
        <v>1350688.4094878603</v>
      </c>
      <c r="I41" s="179">
        <f>[1]beschut_werk!M43</f>
        <v>118412.23185686946</v>
      </c>
      <c r="J41" s="178">
        <f>IFERROR(VLOOKUP($B41,[1]WSW!$R$13:$Y$335,4,FALSE()),0)</f>
        <v>1232276.1776309907</v>
      </c>
      <c r="K41" s="173"/>
      <c r="L41" s="181">
        <f t="shared" si="2"/>
        <v>1310998.820079162</v>
      </c>
      <c r="M41" s="178">
        <f>[1]beschut_werk!N43</f>
        <v>127336.92752124116</v>
      </c>
      <c r="N41" s="180">
        <f>IFERROR(VLOOKUP($B41,[1]WSW!$R$13:$Y$335,5,FALSE()),0)</f>
        <v>1183661.8925579209</v>
      </c>
      <c r="O41" s="173"/>
      <c r="P41" s="178">
        <f t="shared" si="3"/>
        <v>1261979.5306903673</v>
      </c>
      <c r="Q41" s="179">
        <f>[1]beschut_werk!O43</f>
        <v>136259.41206679499</v>
      </c>
      <c r="R41" s="178">
        <f>IFERROR(VLOOKUP($B41,[1]WSW!$R$13:$Y$335,6,FALSE()),0)</f>
        <v>1125720.1186235724</v>
      </c>
      <c r="S41" s="173"/>
      <c r="T41" s="178">
        <f t="shared" si="4"/>
        <v>1241009.8187460527</v>
      </c>
      <c r="U41" s="179">
        <f>[1]beschut_werk!P43</f>
        <v>145080.11281258971</v>
      </c>
      <c r="V41" s="178">
        <f>IFERROR(VLOOKUP($B41,[1]WSW!$R$13:$Y$335,7,FALSE()),0)</f>
        <v>1095929.7059334631</v>
      </c>
      <c r="W41" s="173"/>
      <c r="X41" s="178">
        <f t="shared" si="5"/>
        <v>1209963.9258401264</v>
      </c>
      <c r="Y41" s="179">
        <f>[1]beschut_werk!Q43</f>
        <v>154003.89172483882</v>
      </c>
      <c r="Z41" s="178">
        <f>IFERROR(VLOOKUP($B41,[1]WSW!$R$13:$Y$335,8,FALSE()),0)</f>
        <v>1055960.0341152875</v>
      </c>
      <c r="AB41" s="170"/>
    </row>
    <row r="42" spans="2:28">
      <c r="B42" s="183">
        <v>748</v>
      </c>
      <c r="C42" s="182" t="s">
        <v>53</v>
      </c>
      <c r="D42" s="178">
        <f t="shared" si="0"/>
        <v>12285745.131738666</v>
      </c>
      <c r="E42" s="179">
        <f>[1]beschut_werk!L44</f>
        <v>538734.12995986419</v>
      </c>
      <c r="F42" s="178">
        <f>IFERROR(VLOOKUP($B42,[1]WSW!$R$13:$Y$335,3,FALSE()),0)</f>
        <v>11747011.001778802</v>
      </c>
      <c r="G42" s="173"/>
      <c r="H42" s="178">
        <f t="shared" si="1"/>
        <v>11679857.911217365</v>
      </c>
      <c r="I42" s="179">
        <f>[1]beschut_werk!M44</f>
        <v>610899.46889794013</v>
      </c>
      <c r="J42" s="178">
        <f>IFERROR(VLOOKUP($B42,[1]WSW!$R$13:$Y$335,4,FALSE()),0)</f>
        <v>11068958.442319425</v>
      </c>
      <c r="K42" s="173"/>
      <c r="L42" s="181">
        <f t="shared" si="2"/>
        <v>11394918.367555076</v>
      </c>
      <c r="M42" s="178">
        <f>[1]beschut_werk!N44</f>
        <v>656942.78516640316</v>
      </c>
      <c r="N42" s="180">
        <f>IFERROR(VLOOKUP($B42,[1]WSW!$R$13:$Y$335,5,FALSE()),0)</f>
        <v>10737975.582388673</v>
      </c>
      <c r="O42" s="173"/>
      <c r="P42" s="178">
        <f t="shared" si="3"/>
        <v>11143095.772710701</v>
      </c>
      <c r="Q42" s="179">
        <f>[1]beschut_werk!O44</f>
        <v>702974.69407187402</v>
      </c>
      <c r="R42" s="178">
        <f>IFERROR(VLOOKUP($B42,[1]WSW!$R$13:$Y$335,6,FALSE()),0)</f>
        <v>10440121.078638827</v>
      </c>
      <c r="S42" s="173"/>
      <c r="T42" s="178">
        <f t="shared" si="4"/>
        <v>10890193.810655091</v>
      </c>
      <c r="U42" s="179">
        <f>[1]beschut_werk!P44</f>
        <v>748481.49110131513</v>
      </c>
      <c r="V42" s="178">
        <f>IFERROR(VLOOKUP($B42,[1]WSW!$R$13:$Y$335,7,FALSE()),0)</f>
        <v>10141712.319553776</v>
      </c>
      <c r="W42" s="173"/>
      <c r="X42" s="178">
        <f t="shared" si="5"/>
        <v>10607196.271861071</v>
      </c>
      <c r="Y42" s="179">
        <f>[1]beschut_werk!Q44</f>
        <v>794520.07776223659</v>
      </c>
      <c r="Z42" s="178">
        <f>IFERROR(VLOOKUP($B42,[1]WSW!$R$13:$Y$335,8,FALSE()),0)</f>
        <v>9812676.1940988339</v>
      </c>
      <c r="AB42" s="170"/>
    </row>
    <row r="43" spans="2:28">
      <c r="B43" s="183">
        <v>1859</v>
      </c>
      <c r="C43" s="182" t="s">
        <v>54</v>
      </c>
      <c r="D43" s="178">
        <f t="shared" si="0"/>
        <v>6376407.6557936994</v>
      </c>
      <c r="E43" s="179">
        <f>[1]beschut_werk!L45</f>
        <v>265807.14782160742</v>
      </c>
      <c r="F43" s="178">
        <f>IFERROR(VLOOKUP($B43,[1]WSW!$R$13:$Y$335,3,FALSE()),0)</f>
        <v>6110600.5079720924</v>
      </c>
      <c r="G43" s="173"/>
      <c r="H43" s="178">
        <f t="shared" si="1"/>
        <v>6057224.1052789902</v>
      </c>
      <c r="I43" s="179">
        <f>[1]beschut_werk!M45</f>
        <v>301412.95381748641</v>
      </c>
      <c r="J43" s="178">
        <f>IFERROR(VLOOKUP($B43,[1]WSW!$R$13:$Y$335,4,FALSE()),0)</f>
        <v>5755811.1514615035</v>
      </c>
      <c r="K43" s="173"/>
      <c r="L43" s="181">
        <f t="shared" si="2"/>
        <v>5852153.6012556395</v>
      </c>
      <c r="M43" s="178">
        <f>[1]beschut_werk!N45</f>
        <v>324130.36096315982</v>
      </c>
      <c r="N43" s="180">
        <f>IFERROR(VLOOKUP($B43,[1]WSW!$R$13:$Y$335,5,FALSE()),0)</f>
        <v>5528023.2402924793</v>
      </c>
      <c r="O43" s="173"/>
      <c r="P43" s="178">
        <f t="shared" si="3"/>
        <v>5584292.9898301736</v>
      </c>
      <c r="Q43" s="179">
        <f>[1]beschut_werk!O45</f>
        <v>346842.13980638783</v>
      </c>
      <c r="R43" s="178">
        <f>IFERROR(VLOOKUP($B43,[1]WSW!$R$13:$Y$335,6,FALSE()),0)</f>
        <v>5237450.8500237856</v>
      </c>
      <c r="S43" s="173"/>
      <c r="T43" s="178">
        <f t="shared" si="4"/>
        <v>5359093.1745629553</v>
      </c>
      <c r="U43" s="179">
        <f>[1]beschut_werk!P45</f>
        <v>369294.83261386532</v>
      </c>
      <c r="V43" s="178">
        <f>IFERROR(VLOOKUP($B43,[1]WSW!$R$13:$Y$335,7,FALSE()),0)</f>
        <v>4989798.3419490904</v>
      </c>
      <c r="W43" s="173"/>
      <c r="X43" s="178">
        <f t="shared" si="5"/>
        <v>5223101.1003115866</v>
      </c>
      <c r="Y43" s="179">
        <f>[1]beschut_werk!Q45</f>
        <v>392009.90620868123</v>
      </c>
      <c r="Z43" s="178">
        <f>IFERROR(VLOOKUP($B43,[1]WSW!$R$13:$Y$335,8,FALSE()),0)</f>
        <v>4831091.1941029057</v>
      </c>
      <c r="AB43" s="170"/>
    </row>
    <row r="44" spans="2:28">
      <c r="B44" s="183">
        <v>1721</v>
      </c>
      <c r="C44" s="182" t="s">
        <v>55</v>
      </c>
      <c r="D44" s="178">
        <f t="shared" si="0"/>
        <v>5039998.2029532865</v>
      </c>
      <c r="E44" s="179">
        <f>[1]beschut_werk!L46</f>
        <v>258687.31350495695</v>
      </c>
      <c r="F44" s="178">
        <f>IFERROR(VLOOKUP($B44,[1]WSW!$R$13:$Y$335,3,FALSE()),0)</f>
        <v>4781310.8894483298</v>
      </c>
      <c r="G44" s="173"/>
      <c r="H44" s="178">
        <f t="shared" si="1"/>
        <v>4794083.5424257182</v>
      </c>
      <c r="I44" s="179">
        <f>[1]beschut_werk!M46</f>
        <v>293339.39255451766</v>
      </c>
      <c r="J44" s="178">
        <f>IFERROR(VLOOKUP($B44,[1]WSW!$R$13:$Y$335,4,FALSE()),0)</f>
        <v>4500744.1498712003</v>
      </c>
      <c r="K44" s="173"/>
      <c r="L44" s="181">
        <f t="shared" si="2"/>
        <v>4566545.117084166</v>
      </c>
      <c r="M44" s="178">
        <f>[1]beschut_werk!N46</f>
        <v>315448.29772307485</v>
      </c>
      <c r="N44" s="180">
        <f>IFERROR(VLOOKUP($B44,[1]WSW!$R$13:$Y$335,5,FALSE()),0)</f>
        <v>4251096.8193610916</v>
      </c>
      <c r="O44" s="173"/>
      <c r="P44" s="178">
        <f t="shared" si="3"/>
        <v>4426795.9871221064</v>
      </c>
      <c r="Q44" s="179">
        <f>[1]beschut_werk!O46</f>
        <v>337551.72534728778</v>
      </c>
      <c r="R44" s="178">
        <f>IFERROR(VLOOKUP($B44,[1]WSW!$R$13:$Y$335,6,FALSE()),0)</f>
        <v>4089244.2617748189</v>
      </c>
      <c r="S44" s="173"/>
      <c r="T44" s="178">
        <f t="shared" si="4"/>
        <v>4357614.2450657301</v>
      </c>
      <c r="U44" s="179">
        <f>[1]beschut_werk!P46</f>
        <v>359403.00674027926</v>
      </c>
      <c r="V44" s="178">
        <f>IFERROR(VLOOKUP($B44,[1]WSW!$R$13:$Y$335,7,FALSE()),0)</f>
        <v>3998211.2383254506</v>
      </c>
      <c r="W44" s="173"/>
      <c r="X44" s="178">
        <f t="shared" si="5"/>
        <v>4093038.021665568</v>
      </c>
      <c r="Y44" s="179">
        <f>[1]beschut_werk!Q46</f>
        <v>381509.64086380543</v>
      </c>
      <c r="Z44" s="178">
        <f>IFERROR(VLOOKUP($B44,[1]WSW!$R$13:$Y$335,8,FALSE()),0)</f>
        <v>3711528.3808017625</v>
      </c>
      <c r="AB44" s="170"/>
    </row>
    <row r="45" spans="2:28">
      <c r="B45" s="183">
        <v>753</v>
      </c>
      <c r="C45" s="182" t="s">
        <v>56</v>
      </c>
      <c r="D45" s="178">
        <f t="shared" si="0"/>
        <v>3696004.9522445318</v>
      </c>
      <c r="E45" s="179">
        <f>[1]beschut_werk!L47</f>
        <v>185115.69223290522</v>
      </c>
      <c r="F45" s="178">
        <f>IFERROR(VLOOKUP($B45,[1]WSW!$R$13:$Y$335,3,FALSE()),0)</f>
        <v>3510889.2600116264</v>
      </c>
      <c r="G45" s="173"/>
      <c r="H45" s="178">
        <f t="shared" si="1"/>
        <v>3548927.8568709996</v>
      </c>
      <c r="I45" s="179">
        <f>[1]beschut_werk!M47</f>
        <v>209912.59283717806</v>
      </c>
      <c r="J45" s="178">
        <f>IFERROR(VLOOKUP($B45,[1]WSW!$R$13:$Y$335,4,FALSE()),0)</f>
        <v>3339015.2640338214</v>
      </c>
      <c r="K45" s="173"/>
      <c r="L45" s="181">
        <f t="shared" si="2"/>
        <v>3479431.4530005595</v>
      </c>
      <c r="M45" s="178">
        <f>[1]beschut_werk!N47</f>
        <v>225733.64424220062</v>
      </c>
      <c r="N45" s="180">
        <f>IFERROR(VLOOKUP($B45,[1]WSW!$R$13:$Y$335,5,FALSE()),0)</f>
        <v>3253697.8087583589</v>
      </c>
      <c r="O45" s="173"/>
      <c r="P45" s="178">
        <f t="shared" si="3"/>
        <v>3337350.1386141754</v>
      </c>
      <c r="Q45" s="179">
        <f>[1]beschut_werk!O47</f>
        <v>241550.77593659158</v>
      </c>
      <c r="R45" s="178">
        <f>IFERROR(VLOOKUP($B45,[1]WSW!$R$13:$Y$335,6,FALSE()),0)</f>
        <v>3095799.3626775839</v>
      </c>
      <c r="S45" s="173"/>
      <c r="T45" s="178">
        <f t="shared" si="4"/>
        <v>3207291.4492111276</v>
      </c>
      <c r="U45" s="179">
        <f>[1]beschut_werk!P47</f>
        <v>257187.47271322767</v>
      </c>
      <c r="V45" s="178">
        <f>IFERROR(VLOOKUP($B45,[1]WSW!$R$13:$Y$335,7,FALSE()),0)</f>
        <v>2950103.9764978997</v>
      </c>
      <c r="W45" s="173"/>
      <c r="X45" s="178">
        <f t="shared" si="5"/>
        <v>3220954.2554246522</v>
      </c>
      <c r="Y45" s="179">
        <f>[1]beschut_werk!Q47</f>
        <v>273006.8989667602</v>
      </c>
      <c r="Z45" s="178">
        <f>IFERROR(VLOOKUP($B45,[1]WSW!$R$13:$Y$335,8,FALSE()),0)</f>
        <v>2947947.3564578919</v>
      </c>
      <c r="AB45" s="170"/>
    </row>
    <row r="46" spans="2:28">
      <c r="B46" s="183">
        <v>209</v>
      </c>
      <c r="C46" s="182" t="s">
        <v>57</v>
      </c>
      <c r="D46" s="178">
        <f t="shared" si="0"/>
        <v>3096128.8521366646</v>
      </c>
      <c r="E46" s="179">
        <f>[1]beschut_werk!L48</f>
        <v>154263.07686075396</v>
      </c>
      <c r="F46" s="178">
        <f>IFERROR(VLOOKUP($B46,[1]WSW!$R$13:$Y$335,3,FALSE()),0)</f>
        <v>2941865.7752759107</v>
      </c>
      <c r="G46" s="173"/>
      <c r="H46" s="178">
        <f t="shared" si="1"/>
        <v>2977770.0667211344</v>
      </c>
      <c r="I46" s="179">
        <f>[1]beschut_werk!M48</f>
        <v>174927.16069764792</v>
      </c>
      <c r="J46" s="178">
        <f>IFERROR(VLOOKUP($B46,[1]WSW!$R$13:$Y$335,4,FALSE()),0)</f>
        <v>2802842.9060234865</v>
      </c>
      <c r="K46" s="173"/>
      <c r="L46" s="181">
        <f t="shared" si="2"/>
        <v>2876914.2875475395</v>
      </c>
      <c r="M46" s="178">
        <f>[1]beschut_werk!N48</f>
        <v>188111.37020183337</v>
      </c>
      <c r="N46" s="180">
        <f>IFERROR(VLOOKUP($B46,[1]WSW!$R$13:$Y$335,5,FALSE()),0)</f>
        <v>2688802.9173457059</v>
      </c>
      <c r="O46" s="173"/>
      <c r="P46" s="178">
        <f t="shared" si="3"/>
        <v>2762645.3029031157</v>
      </c>
      <c r="Q46" s="179">
        <f>[1]beschut_werk!O48</f>
        <v>201292.31328049244</v>
      </c>
      <c r="R46" s="178">
        <f>IFERROR(VLOOKUP($B46,[1]WSW!$R$13:$Y$335,6,FALSE()),0)</f>
        <v>2561352.9896226232</v>
      </c>
      <c r="S46" s="173"/>
      <c r="T46" s="178">
        <f t="shared" si="4"/>
        <v>2617842.6131160874</v>
      </c>
      <c r="U46" s="179">
        <f>[1]beschut_werk!P48</f>
        <v>214322.89392768918</v>
      </c>
      <c r="V46" s="178">
        <f>IFERROR(VLOOKUP($B46,[1]WSW!$R$13:$Y$335,7,FALSE()),0)</f>
        <v>2403519.7191883982</v>
      </c>
      <c r="W46" s="173"/>
      <c r="X46" s="178">
        <f t="shared" si="5"/>
        <v>2463570.7892329618</v>
      </c>
      <c r="Y46" s="179">
        <f>[1]beschut_werk!Q48</f>
        <v>227505.74913896626</v>
      </c>
      <c r="Z46" s="178">
        <f>IFERROR(VLOOKUP($B46,[1]WSW!$R$13:$Y$335,8,FALSE()),0)</f>
        <v>2236065.0400939956</v>
      </c>
      <c r="AB46" s="170"/>
    </row>
    <row r="47" spans="2:28">
      <c r="B47" s="183">
        <v>375</v>
      </c>
      <c r="C47" s="182" t="s">
        <v>58</v>
      </c>
      <c r="D47" s="178">
        <f t="shared" si="0"/>
        <v>5417947.6068313317</v>
      </c>
      <c r="E47" s="179">
        <f>[1]beschut_werk!L49</f>
        <v>301406.31940485741</v>
      </c>
      <c r="F47" s="178">
        <f>IFERROR(VLOOKUP($B47,[1]WSW!$R$13:$Y$335,3,FALSE()),0)</f>
        <v>5116541.2874264745</v>
      </c>
      <c r="G47" s="173"/>
      <c r="H47" s="178">
        <f t="shared" si="1"/>
        <v>5049642.4724473245</v>
      </c>
      <c r="I47" s="179">
        <f>[1]beschut_werk!M49</f>
        <v>341780.76013232709</v>
      </c>
      <c r="J47" s="178">
        <f>IFERROR(VLOOKUP($B47,[1]WSW!$R$13:$Y$335,4,FALSE()),0)</f>
        <v>4707861.7123149978</v>
      </c>
      <c r="K47" s="173"/>
      <c r="L47" s="181">
        <f t="shared" si="2"/>
        <v>4991286.5339954039</v>
      </c>
      <c r="M47" s="178">
        <f>[1]beschut_werk!N49</f>
        <v>367540.67716358171</v>
      </c>
      <c r="N47" s="180">
        <f>IFERROR(VLOOKUP($B47,[1]WSW!$R$13:$Y$335,5,FALSE()),0)</f>
        <v>4623745.8568318225</v>
      </c>
      <c r="O47" s="173"/>
      <c r="P47" s="178">
        <f t="shared" si="3"/>
        <v>4841121.6049824096</v>
      </c>
      <c r="Q47" s="179">
        <f>[1]beschut_werk!O49</f>
        <v>393294.21210188483</v>
      </c>
      <c r="R47" s="178">
        <f>IFERROR(VLOOKUP($B47,[1]WSW!$R$13:$Y$335,6,FALSE()),0)</f>
        <v>4447827.3928805245</v>
      </c>
      <c r="S47" s="173"/>
      <c r="T47" s="178">
        <f t="shared" si="4"/>
        <v>4634446.0172092896</v>
      </c>
      <c r="U47" s="179">
        <f>[1]beschut_werk!P49</f>
        <v>418753.96198179224</v>
      </c>
      <c r="V47" s="178">
        <f>IFERROR(VLOOKUP($B47,[1]WSW!$R$13:$Y$335,7,FALSE()),0)</f>
        <v>4215692.0552274976</v>
      </c>
      <c r="W47" s="173"/>
      <c r="X47" s="178">
        <f t="shared" si="5"/>
        <v>4518762.0085393004</v>
      </c>
      <c r="Y47" s="179">
        <f>[1]beschut_werk!Q49</f>
        <v>444511.23293305672</v>
      </c>
      <c r="Z47" s="178">
        <f>IFERROR(VLOOKUP($B47,[1]WSW!$R$13:$Y$335,8,FALSE()),0)</f>
        <v>4074250.7756062439</v>
      </c>
      <c r="AB47" s="170"/>
    </row>
    <row r="48" spans="2:28">
      <c r="B48" s="183">
        <v>1728</v>
      </c>
      <c r="C48" s="182" t="s">
        <v>59</v>
      </c>
      <c r="D48" s="178">
        <f t="shared" si="0"/>
        <v>5728479.2807387058</v>
      </c>
      <c r="E48" s="179">
        <f>[1]beschut_werk!L50</f>
        <v>187488.97033845456</v>
      </c>
      <c r="F48" s="178">
        <f>IFERROR(VLOOKUP($B48,[1]WSW!$R$13:$Y$335,3,FALSE()),0)</f>
        <v>5540990.3104002513</v>
      </c>
      <c r="G48" s="173"/>
      <c r="H48" s="178">
        <f t="shared" si="1"/>
        <v>5441328.3038055953</v>
      </c>
      <c r="I48" s="179">
        <f>[1]beschut_werk!M50</f>
        <v>212603.77992483336</v>
      </c>
      <c r="J48" s="178">
        <f>IFERROR(VLOOKUP($B48,[1]WSW!$R$13:$Y$335,4,FALSE()),0)</f>
        <v>5228724.523880762</v>
      </c>
      <c r="K48" s="173"/>
      <c r="L48" s="181">
        <f t="shared" si="2"/>
        <v>5346098.1834266726</v>
      </c>
      <c r="M48" s="178">
        <f>[1]beschut_werk!N50</f>
        <v>228627.66532222796</v>
      </c>
      <c r="N48" s="180">
        <f>IFERROR(VLOOKUP($B48,[1]WSW!$R$13:$Y$335,5,FALSE()),0)</f>
        <v>5117470.5181044443</v>
      </c>
      <c r="O48" s="173"/>
      <c r="P48" s="178">
        <f t="shared" si="3"/>
        <v>4981050.6164057236</v>
      </c>
      <c r="Q48" s="179">
        <f>[1]beschut_werk!O50</f>
        <v>244647.58075629052</v>
      </c>
      <c r="R48" s="178">
        <f>IFERROR(VLOOKUP($B48,[1]WSW!$R$13:$Y$335,6,FALSE()),0)</f>
        <v>4736403.0356494328</v>
      </c>
      <c r="S48" s="173"/>
      <c r="T48" s="178">
        <f t="shared" si="4"/>
        <v>4756445.9601283036</v>
      </c>
      <c r="U48" s="179">
        <f>[1]beschut_werk!P50</f>
        <v>260484.74800442188</v>
      </c>
      <c r="V48" s="178">
        <f>IFERROR(VLOOKUP($B48,[1]WSW!$R$13:$Y$335,7,FALSE()),0)</f>
        <v>4495961.212123882</v>
      </c>
      <c r="W48" s="173"/>
      <c r="X48" s="178">
        <f t="shared" si="5"/>
        <v>4604037.4345135698</v>
      </c>
      <c r="Y48" s="179">
        <f>[1]beschut_werk!Q50</f>
        <v>276506.98741505091</v>
      </c>
      <c r="Z48" s="178">
        <f>IFERROR(VLOOKUP($B48,[1]WSW!$R$13:$Y$335,8,FALSE()),0)</f>
        <v>4327530.4470985187</v>
      </c>
      <c r="AB48" s="170"/>
    </row>
    <row r="49" spans="2:28">
      <c r="B49" s="183">
        <v>376</v>
      </c>
      <c r="C49" s="182" t="s">
        <v>60</v>
      </c>
      <c r="D49" s="178">
        <f t="shared" si="0"/>
        <v>188053.97161084556</v>
      </c>
      <c r="E49" s="179">
        <f>[1]beschut_werk!L51</f>
        <v>11295.722962244237</v>
      </c>
      <c r="F49" s="178">
        <f>IFERROR(VLOOKUP($B49,[1]WSW!$R$13:$Y$335,3,FALSE()),0)</f>
        <v>176758.24864860132</v>
      </c>
      <c r="G49" s="173"/>
      <c r="H49" s="178">
        <f t="shared" si="1"/>
        <v>184087.09447539909</v>
      </c>
      <c r="I49" s="179">
        <f>[1]beschut_werk!M51</f>
        <v>11296.593623196361</v>
      </c>
      <c r="J49" s="178">
        <f>IFERROR(VLOOKUP($B49,[1]WSW!$R$13:$Y$335,4,FALSE()),0)</f>
        <v>172790.50085220273</v>
      </c>
      <c r="K49" s="173"/>
      <c r="L49" s="181">
        <f t="shared" si="2"/>
        <v>149296.51718973086</v>
      </c>
      <c r="M49" s="178">
        <f>[1]beschut_werk!N51</f>
        <v>11576.084320112825</v>
      </c>
      <c r="N49" s="180">
        <f>IFERROR(VLOOKUP($B49,[1]WSW!$R$13:$Y$335,5,FALSE()),0)</f>
        <v>137720.43286961803</v>
      </c>
      <c r="O49" s="173"/>
      <c r="P49" s="178">
        <f t="shared" si="3"/>
        <v>151450.18991516254</v>
      </c>
      <c r="Q49" s="179">
        <f>[1]beschut_werk!O51</f>
        <v>12387.219278799535</v>
      </c>
      <c r="R49" s="178">
        <f>IFERROR(VLOOKUP($B49,[1]WSW!$R$13:$Y$335,6,FALSE()),0)</f>
        <v>139062.970636363</v>
      </c>
      <c r="S49" s="173"/>
      <c r="T49" s="178">
        <f t="shared" si="4"/>
        <v>141864.31650729853</v>
      </c>
      <c r="U49" s="179">
        <f>[1]beschut_werk!P51</f>
        <v>13189.101164780872</v>
      </c>
      <c r="V49" s="178">
        <f>IFERROR(VLOOKUP($B49,[1]WSW!$R$13:$Y$335,7,FALSE()),0)</f>
        <v>128675.21534251767</v>
      </c>
      <c r="W49" s="173"/>
      <c r="X49" s="178">
        <f t="shared" si="5"/>
        <v>143745.11183251764</v>
      </c>
      <c r="Y49" s="179">
        <f>[1]beschut_werk!Q51</f>
        <v>14000.353793167154</v>
      </c>
      <c r="Z49" s="178">
        <f>IFERROR(VLOOKUP($B49,[1]WSW!$R$13:$Y$335,8,FALSE()),0)</f>
        <v>129744.75803935049</v>
      </c>
      <c r="AB49" s="170"/>
    </row>
    <row r="50" spans="2:28">
      <c r="B50" s="183">
        <v>377</v>
      </c>
      <c r="C50" s="182" t="s">
        <v>61</v>
      </c>
      <c r="D50" s="178">
        <f t="shared" si="0"/>
        <v>995520.00696800335</v>
      </c>
      <c r="E50" s="179">
        <f>[1]beschut_werk!L52</f>
        <v>61705.230744301582</v>
      </c>
      <c r="F50" s="178">
        <f>IFERROR(VLOOKUP($B50,[1]WSW!$R$13:$Y$335,3,FALSE()),0)</f>
        <v>933814.77622370177</v>
      </c>
      <c r="G50" s="173"/>
      <c r="H50" s="178">
        <f t="shared" si="1"/>
        <v>886840.46062500449</v>
      </c>
      <c r="I50" s="179">
        <f>[1]beschut_werk!M52</f>
        <v>69970.864279059169</v>
      </c>
      <c r="J50" s="178">
        <f>IFERROR(VLOOKUP($B50,[1]WSW!$R$13:$Y$335,4,FALSE()),0)</f>
        <v>816869.59634594538</v>
      </c>
      <c r="K50" s="173"/>
      <c r="L50" s="181">
        <f t="shared" si="2"/>
        <v>895558.6301415679</v>
      </c>
      <c r="M50" s="178">
        <f>[1]beschut_werk!N52</f>
        <v>75244.548080733337</v>
      </c>
      <c r="N50" s="180">
        <f>IFERROR(VLOOKUP($B50,[1]WSW!$R$13:$Y$335,5,FALSE()),0)</f>
        <v>820314.08206083451</v>
      </c>
      <c r="O50" s="173"/>
      <c r="P50" s="178">
        <f t="shared" si="3"/>
        <v>904525.66425589006</v>
      </c>
      <c r="Q50" s="179">
        <f>[1]beschut_werk!O52</f>
        <v>80516.925312196981</v>
      </c>
      <c r="R50" s="178">
        <f>IFERROR(VLOOKUP($B50,[1]WSW!$R$13:$Y$335,6,FALSE()),0)</f>
        <v>824008.73894369311</v>
      </c>
      <c r="S50" s="173"/>
      <c r="T50" s="178">
        <f t="shared" si="4"/>
        <v>844019.58788692602</v>
      </c>
      <c r="U50" s="179">
        <f>[1]beschut_werk!P52</f>
        <v>85729.157571075659</v>
      </c>
      <c r="V50" s="178">
        <f>IFERROR(VLOOKUP($B50,[1]WSW!$R$13:$Y$335,7,FALSE()),0)</f>
        <v>758290.4303158503</v>
      </c>
      <c r="W50" s="173"/>
      <c r="X50" s="178">
        <f t="shared" si="5"/>
        <v>822019.67221634684</v>
      </c>
      <c r="Y50" s="179">
        <f>[1]beschut_werk!Q52</f>
        <v>91002.29965558651</v>
      </c>
      <c r="Z50" s="178">
        <f>IFERROR(VLOOKUP($B50,[1]WSW!$R$13:$Y$335,8,FALSE()),0)</f>
        <v>731017.37256076036</v>
      </c>
      <c r="AB50" s="170"/>
    </row>
    <row r="51" spans="2:28">
      <c r="B51" s="183">
        <v>1901</v>
      </c>
      <c r="C51" s="182" t="s">
        <v>62</v>
      </c>
      <c r="D51" s="178">
        <f t="shared" si="0"/>
        <v>1310301.6208748762</v>
      </c>
      <c r="E51" s="179">
        <f>[1]beschut_werk!L53</f>
        <v>121037.18338305307</v>
      </c>
      <c r="F51" s="178">
        <f>IFERROR(VLOOKUP($B51,[1]WSW!$R$13:$Y$335,3,FALSE()),0)</f>
        <v>1189264.437491823</v>
      </c>
      <c r="G51" s="173"/>
      <c r="H51" s="178">
        <f t="shared" si="1"/>
        <v>1226471.0079078067</v>
      </c>
      <c r="I51" s="179">
        <f>[1]beschut_werk!M53</f>
        <v>137250.54147046217</v>
      </c>
      <c r="J51" s="178">
        <f>IFERROR(VLOOKUP($B51,[1]WSW!$R$13:$Y$335,4,FALSE()),0)</f>
        <v>1089220.4664373444</v>
      </c>
      <c r="K51" s="173"/>
      <c r="L51" s="181">
        <f t="shared" si="2"/>
        <v>1215211.2858667467</v>
      </c>
      <c r="M51" s="178">
        <f>[1]beschut_werk!N53</f>
        <v>147595.07508143844</v>
      </c>
      <c r="N51" s="180">
        <f>IFERROR(VLOOKUP($B51,[1]WSW!$R$13:$Y$335,5,FALSE()),0)</f>
        <v>1067616.2107853082</v>
      </c>
      <c r="O51" s="173"/>
      <c r="P51" s="178">
        <f t="shared" si="3"/>
        <v>1187144.5170013448</v>
      </c>
      <c r="Q51" s="179">
        <f>[1]beschut_werk!O53</f>
        <v>157937.04580469403</v>
      </c>
      <c r="R51" s="178">
        <f>IFERROR(VLOOKUP($B51,[1]WSW!$R$13:$Y$335,6,FALSE()),0)</f>
        <v>1029207.4711966508</v>
      </c>
      <c r="S51" s="173"/>
      <c r="T51" s="178">
        <f t="shared" si="4"/>
        <v>1165047.364493947</v>
      </c>
      <c r="U51" s="179">
        <f>[1]beschut_werk!P53</f>
        <v>168161.03985095606</v>
      </c>
      <c r="V51" s="178">
        <f>IFERROR(VLOOKUP($B51,[1]WSW!$R$13:$Y$335,7,FALSE()),0)</f>
        <v>996886.32464299095</v>
      </c>
      <c r="W51" s="173"/>
      <c r="X51" s="178">
        <f t="shared" si="5"/>
        <v>1143996.4683574135</v>
      </c>
      <c r="Y51" s="179">
        <f>[1]beschut_werk!Q53</f>
        <v>178504.51086288117</v>
      </c>
      <c r="Z51" s="178">
        <f>IFERROR(VLOOKUP($B51,[1]WSW!$R$13:$Y$335,8,FALSE()),0)</f>
        <v>965491.95749453246</v>
      </c>
      <c r="AB51" s="170"/>
    </row>
    <row r="52" spans="2:28">
      <c r="B52" s="183">
        <v>755</v>
      </c>
      <c r="C52" s="182" t="s">
        <v>63</v>
      </c>
      <c r="D52" s="178">
        <f t="shared" si="0"/>
        <v>1419055.7409011524</v>
      </c>
      <c r="E52" s="179">
        <f>[1]beschut_werk!L54</f>
        <v>99677.680433102607</v>
      </c>
      <c r="F52" s="178">
        <f>IFERROR(VLOOKUP($B52,[1]WSW!$R$13:$Y$335,3,FALSE()),0)</f>
        <v>1319378.0604680497</v>
      </c>
      <c r="G52" s="173"/>
      <c r="H52" s="178">
        <f t="shared" si="1"/>
        <v>1327979.3082944043</v>
      </c>
      <c r="I52" s="179">
        <f>[1]beschut_werk!M54</f>
        <v>113029.85768155719</v>
      </c>
      <c r="J52" s="178">
        <f>IFERROR(VLOOKUP($B52,[1]WSW!$R$13:$Y$335,4,FALSE()),0)</f>
        <v>1214949.4506128472</v>
      </c>
      <c r="K52" s="173"/>
      <c r="L52" s="181">
        <f t="shared" si="2"/>
        <v>1284611.0611140002</v>
      </c>
      <c r="M52" s="178">
        <f>[1]beschut_werk!N54</f>
        <v>121548.8853611847</v>
      </c>
      <c r="N52" s="180">
        <f>IFERROR(VLOOKUP($B52,[1]WSW!$R$13:$Y$335,5,FALSE()),0)</f>
        <v>1163062.1757528156</v>
      </c>
      <c r="O52" s="173"/>
      <c r="P52" s="178">
        <f t="shared" si="3"/>
        <v>1174542.2395738848</v>
      </c>
      <c r="Q52" s="179">
        <f>[1]beschut_werk!O54</f>
        <v>130065.8024273952</v>
      </c>
      <c r="R52" s="178">
        <f>IFERROR(VLOOKUP($B52,[1]WSW!$R$13:$Y$335,6,FALSE()),0)</f>
        <v>1044476.4371464895</v>
      </c>
      <c r="S52" s="173"/>
      <c r="T52" s="178">
        <f t="shared" si="4"/>
        <v>1163408.4430287376</v>
      </c>
      <c r="U52" s="179">
        <f>[1]beschut_werk!P54</f>
        <v>138485.56223019923</v>
      </c>
      <c r="V52" s="178">
        <f>IFERROR(VLOOKUP($B52,[1]WSW!$R$13:$Y$335,7,FALSE()),0)</f>
        <v>1024922.8807985383</v>
      </c>
      <c r="W52" s="173"/>
      <c r="X52" s="178">
        <f t="shared" si="5"/>
        <v>1103629.6094464839</v>
      </c>
      <c r="Y52" s="179">
        <f>[1]beschut_werk!Q54</f>
        <v>147003.71482825521</v>
      </c>
      <c r="Z52" s="178">
        <f>IFERROR(VLOOKUP($B52,[1]WSW!$R$13:$Y$335,8,FALSE()),0)</f>
        <v>956625.89461822866</v>
      </c>
      <c r="AB52" s="170"/>
    </row>
    <row r="53" spans="2:28">
      <c r="B53" s="183">
        <v>1681</v>
      </c>
      <c r="C53" s="182" t="s">
        <v>64</v>
      </c>
      <c r="D53" s="178">
        <f t="shared" si="0"/>
        <v>5500830.3575231507</v>
      </c>
      <c r="E53" s="179">
        <f>[1]beschut_werk!L55</f>
        <v>218341.58571060587</v>
      </c>
      <c r="F53" s="178">
        <f>IFERROR(VLOOKUP($B53,[1]WSW!$R$13:$Y$335,3,FALSE()),0)</f>
        <v>5282488.7718125451</v>
      </c>
      <c r="G53" s="173"/>
      <c r="H53" s="178">
        <f t="shared" si="1"/>
        <v>5112557.884234732</v>
      </c>
      <c r="I53" s="179">
        <f>[1]beschut_werk!M55</f>
        <v>247589.2120643635</v>
      </c>
      <c r="J53" s="178">
        <f>IFERROR(VLOOKUP($B53,[1]WSW!$R$13:$Y$335,4,FALSE()),0)</f>
        <v>4864968.672170369</v>
      </c>
      <c r="K53" s="173"/>
      <c r="L53" s="181">
        <f t="shared" si="2"/>
        <v>4902451.4573618323</v>
      </c>
      <c r="M53" s="178">
        <f>[1]beschut_werk!N55</f>
        <v>266249.93936259521</v>
      </c>
      <c r="N53" s="180">
        <f>IFERROR(VLOOKUP($B53,[1]WSW!$R$13:$Y$335,5,FALSE()),0)</f>
        <v>4636201.5179992374</v>
      </c>
      <c r="O53" s="173"/>
      <c r="P53" s="178">
        <f t="shared" si="3"/>
        <v>4807076.5829300648</v>
      </c>
      <c r="Q53" s="179">
        <f>[1]beschut_werk!O55</f>
        <v>284906.04341238964</v>
      </c>
      <c r="R53" s="178">
        <f>IFERROR(VLOOKUP($B53,[1]WSW!$R$13:$Y$335,6,FALSE()),0)</f>
        <v>4522170.5395176755</v>
      </c>
      <c r="S53" s="173"/>
      <c r="T53" s="178">
        <f t="shared" si="4"/>
        <v>4532139.8411292974</v>
      </c>
      <c r="U53" s="179">
        <f>[1]beschut_werk!P55</f>
        <v>303349.32678996038</v>
      </c>
      <c r="V53" s="178">
        <f>IFERROR(VLOOKUP($B53,[1]WSW!$R$13:$Y$335,7,FALSE()),0)</f>
        <v>4228790.5143393371</v>
      </c>
      <c r="W53" s="173"/>
      <c r="X53" s="178">
        <f t="shared" si="5"/>
        <v>4407332.5397436554</v>
      </c>
      <c r="Y53" s="179">
        <f>[1]beschut_werk!Q55</f>
        <v>322008.13724284491</v>
      </c>
      <c r="Z53" s="178">
        <f>IFERROR(VLOOKUP($B53,[1]WSW!$R$13:$Y$335,8,FALSE()),0)</f>
        <v>4085324.4025008101</v>
      </c>
      <c r="AB53" s="170"/>
    </row>
    <row r="54" spans="2:28">
      <c r="B54" s="183">
        <v>147</v>
      </c>
      <c r="C54" s="182" t="s">
        <v>65</v>
      </c>
      <c r="D54" s="178">
        <f t="shared" si="0"/>
        <v>2974981.1925107115</v>
      </c>
      <c r="E54" s="179">
        <f>[1]beschut_werk!L56</f>
        <v>102050.95853865269</v>
      </c>
      <c r="F54" s="178">
        <f>IFERROR(VLOOKUP($B54,[1]WSW!$R$13:$Y$335,3,FALSE()),0)</f>
        <v>2872930.2339720586</v>
      </c>
      <c r="G54" s="173"/>
      <c r="H54" s="178">
        <f t="shared" si="1"/>
        <v>2731839.7870674524</v>
      </c>
      <c r="I54" s="179">
        <f>[1]beschut_werk!M56</f>
        <v>115721.04476921333</v>
      </c>
      <c r="J54" s="178">
        <f>IFERROR(VLOOKUP($B54,[1]WSW!$R$13:$Y$335,4,FALSE()),0)</f>
        <v>2616118.7422982389</v>
      </c>
      <c r="K54" s="173"/>
      <c r="L54" s="181">
        <f t="shared" si="2"/>
        <v>2465995.2873933068</v>
      </c>
      <c r="M54" s="178">
        <f>[1]beschut_werk!N56</f>
        <v>124442.90644121294</v>
      </c>
      <c r="N54" s="180">
        <f>IFERROR(VLOOKUP($B54,[1]WSW!$R$13:$Y$335,5,FALSE()),0)</f>
        <v>2341552.3809520938</v>
      </c>
      <c r="O54" s="173"/>
      <c r="P54" s="178">
        <f t="shared" si="3"/>
        <v>2334346.5922382772</v>
      </c>
      <c r="Q54" s="179">
        <f>[1]beschut_werk!O56</f>
        <v>133162.60724709509</v>
      </c>
      <c r="R54" s="178">
        <f>IFERROR(VLOOKUP($B54,[1]WSW!$R$13:$Y$335,6,FALSE()),0)</f>
        <v>2201183.9849911821</v>
      </c>
      <c r="S54" s="173"/>
      <c r="T54" s="178">
        <f t="shared" si="4"/>
        <v>2248680.6450964846</v>
      </c>
      <c r="U54" s="179">
        <f>[1]beschut_werk!P56</f>
        <v>141782.83752139448</v>
      </c>
      <c r="V54" s="178">
        <f>IFERROR(VLOOKUP($B54,[1]WSW!$R$13:$Y$335,7,FALSE()),0)</f>
        <v>2106897.8075750903</v>
      </c>
      <c r="W54" s="173"/>
      <c r="X54" s="178">
        <f t="shared" si="5"/>
        <v>2020787.1302153338</v>
      </c>
      <c r="Y54" s="179">
        <f>[1]beschut_werk!Q56</f>
        <v>150503.80327654703</v>
      </c>
      <c r="Z54" s="178">
        <f>IFERROR(VLOOKUP($B54,[1]WSW!$R$13:$Y$335,8,FALSE()),0)</f>
        <v>1870283.3269387868</v>
      </c>
      <c r="AB54" s="170"/>
    </row>
    <row r="55" spans="2:28">
      <c r="B55" s="183">
        <v>654</v>
      </c>
      <c r="C55" s="182" t="s">
        <v>66</v>
      </c>
      <c r="D55" s="178">
        <f t="shared" si="0"/>
        <v>1866442.6143651756</v>
      </c>
      <c r="E55" s="179">
        <f>[1]beschut_werk!L57</f>
        <v>97304.402327552525</v>
      </c>
      <c r="F55" s="178">
        <f>IFERROR(VLOOKUP($B55,[1]WSW!$R$13:$Y$335,3,FALSE()),0)</f>
        <v>1769138.2120376232</v>
      </c>
      <c r="G55" s="173"/>
      <c r="H55" s="178">
        <f t="shared" si="1"/>
        <v>1837992.5301321298</v>
      </c>
      <c r="I55" s="179">
        <f>[1]beschut_werk!M57</f>
        <v>110338.67059390104</v>
      </c>
      <c r="J55" s="178">
        <f>IFERROR(VLOOKUP($B55,[1]WSW!$R$13:$Y$335,4,FALSE()),0)</f>
        <v>1727653.8595382287</v>
      </c>
      <c r="K55" s="173"/>
      <c r="L55" s="181">
        <f t="shared" si="2"/>
        <v>1817458.9016626107</v>
      </c>
      <c r="M55" s="178">
        <f>[1]beschut_werk!N57</f>
        <v>118654.86428115646</v>
      </c>
      <c r="N55" s="180">
        <f>IFERROR(VLOOKUP($B55,[1]WSW!$R$13:$Y$335,5,FALSE()),0)</f>
        <v>1698804.0373814541</v>
      </c>
      <c r="O55" s="173"/>
      <c r="P55" s="178">
        <f t="shared" si="3"/>
        <v>1664163.9332222017</v>
      </c>
      <c r="Q55" s="179">
        <f>[1]beschut_werk!O57</f>
        <v>126968.99760769527</v>
      </c>
      <c r="R55" s="178">
        <f>IFERROR(VLOOKUP($B55,[1]WSW!$R$13:$Y$335,6,FALSE()),0)</f>
        <v>1537194.9356145065</v>
      </c>
      <c r="S55" s="173"/>
      <c r="T55" s="178">
        <f t="shared" si="4"/>
        <v>1624581.2992982431</v>
      </c>
      <c r="U55" s="179">
        <f>[1]beschut_werk!P57</f>
        <v>135188.286939004</v>
      </c>
      <c r="V55" s="178">
        <f>IFERROR(VLOOKUP($B55,[1]WSW!$R$13:$Y$335,7,FALSE()),0)</f>
        <v>1489393.0123592392</v>
      </c>
      <c r="W55" s="173"/>
      <c r="X55" s="178">
        <f t="shared" si="5"/>
        <v>1537235.9991198748</v>
      </c>
      <c r="Y55" s="179">
        <f>[1]beschut_werk!Q57</f>
        <v>143503.62637996339</v>
      </c>
      <c r="Z55" s="178">
        <f>IFERROR(VLOOKUP($B55,[1]WSW!$R$13:$Y$335,8,FALSE()),0)</f>
        <v>1393732.3727399113</v>
      </c>
      <c r="AB55" s="170"/>
    </row>
    <row r="56" spans="2:28">
      <c r="B56" s="183">
        <v>757</v>
      </c>
      <c r="C56" s="182" t="s">
        <v>67</v>
      </c>
      <c r="D56" s="178">
        <f t="shared" si="0"/>
        <v>9385649.7427596357</v>
      </c>
      <c r="E56" s="179">
        <f>[1]beschut_werk!L58</f>
        <v>559467.08748994919</v>
      </c>
      <c r="F56" s="178">
        <f>IFERROR(VLOOKUP($B56,[1]WSW!$R$13:$Y$335,3,FALSE()),0)</f>
        <v>8826182.6552696861</v>
      </c>
      <c r="G56" s="173"/>
      <c r="H56" s="178">
        <f t="shared" si="1"/>
        <v>8839076.286502108</v>
      </c>
      <c r="I56" s="179">
        <f>[1]beschut_werk!M58</f>
        <v>634409.67929570354</v>
      </c>
      <c r="J56" s="178">
        <f>IFERROR(VLOOKUP($B56,[1]WSW!$R$13:$Y$335,4,FALSE()),0)</f>
        <v>8204666.6072064042</v>
      </c>
      <c r="K56" s="173"/>
      <c r="L56" s="181">
        <f t="shared" si="2"/>
        <v>8433380.8511772975</v>
      </c>
      <c r="M56" s="178">
        <f>[1]beschut_werk!N58</f>
        <v>682224.95332152897</v>
      </c>
      <c r="N56" s="180">
        <f>IFERROR(VLOOKUP($B56,[1]WSW!$R$13:$Y$335,5,FALSE()),0)</f>
        <v>7751155.8978557689</v>
      </c>
      <c r="O56" s="173"/>
      <c r="P56" s="178">
        <f t="shared" si="3"/>
        <v>8305946.2577114487</v>
      </c>
      <c r="Q56" s="179">
        <f>[1]beschut_werk!O58</f>
        <v>730028.38097677182</v>
      </c>
      <c r="R56" s="178">
        <f>IFERROR(VLOOKUP($B56,[1]WSW!$R$13:$Y$335,6,FALSE()),0)</f>
        <v>7575917.8767346768</v>
      </c>
      <c r="S56" s="173"/>
      <c r="T56" s="178">
        <f t="shared" si="4"/>
        <v>8181567.4596100589</v>
      </c>
      <c r="U56" s="179">
        <f>[1]beschut_werk!P58</f>
        <v>777286.48804519582</v>
      </c>
      <c r="V56" s="178">
        <f>IFERROR(VLOOKUP($B56,[1]WSW!$R$13:$Y$335,7,FALSE()),0)</f>
        <v>7404280.9715648629</v>
      </c>
      <c r="W56" s="173"/>
      <c r="X56" s="178">
        <f t="shared" si="5"/>
        <v>7932685.7290271474</v>
      </c>
      <c r="Y56" s="179">
        <f>[1]beschut_werk!Q58</f>
        <v>825096.85044651304</v>
      </c>
      <c r="Z56" s="178">
        <f>IFERROR(VLOOKUP($B56,[1]WSW!$R$13:$Y$335,8,FALSE()),0)</f>
        <v>7107588.8785806345</v>
      </c>
      <c r="AB56" s="170"/>
    </row>
    <row r="57" spans="2:28">
      <c r="B57" s="183">
        <v>758</v>
      </c>
      <c r="C57" s="182" t="s">
        <v>68</v>
      </c>
      <c r="D57" s="178">
        <f t="shared" si="0"/>
        <v>25527018.448509969</v>
      </c>
      <c r="E57" s="179">
        <f>[1]beschut_werk!L59</f>
        <v>1276823.6207859323</v>
      </c>
      <c r="F57" s="178">
        <f>IFERROR(VLOOKUP($B57,[1]WSW!$R$13:$Y$335,3,FALSE()),0)</f>
        <v>24250194.827724036</v>
      </c>
      <c r="G57" s="173"/>
      <c r="H57" s="178">
        <f t="shared" si="1"/>
        <v>24147213.061035186</v>
      </c>
      <c r="I57" s="179">
        <f>[1]beschut_werk!M59</f>
        <v>1447858.653158993</v>
      </c>
      <c r="J57" s="178">
        <f>IFERROR(VLOOKUP($B57,[1]WSW!$R$13:$Y$335,4,FALSE()),0)</f>
        <v>22699354.407876194</v>
      </c>
      <c r="K57" s="173"/>
      <c r="L57" s="181">
        <f t="shared" si="2"/>
        <v>23388254.916146073</v>
      </c>
      <c r="M57" s="178">
        <f>[1]beschut_werk!N59</f>
        <v>1556983.3410551739</v>
      </c>
      <c r="N57" s="180">
        <f>IFERROR(VLOOKUP($B57,[1]WSW!$R$13:$Y$335,5,FALSE()),0)</f>
        <v>21831271.5750909</v>
      </c>
      <c r="O57" s="173"/>
      <c r="P57" s="178">
        <f t="shared" si="3"/>
        <v>22549199.240663346</v>
      </c>
      <c r="Q57" s="179">
        <f>[1]beschut_werk!O59</f>
        <v>1666080.9929985364</v>
      </c>
      <c r="R57" s="178">
        <f>IFERROR(VLOOKUP($B57,[1]WSW!$R$13:$Y$335,6,FALSE()),0)</f>
        <v>20883118.247664809</v>
      </c>
      <c r="S57" s="173"/>
      <c r="T57" s="178">
        <f t="shared" si="4"/>
        <v>21605784.098394882</v>
      </c>
      <c r="U57" s="179">
        <f>[1]beschut_werk!P59</f>
        <v>1773934.1066630266</v>
      </c>
      <c r="V57" s="178">
        <f>IFERROR(VLOOKUP($B57,[1]WSW!$R$13:$Y$335,7,FALSE()),0)</f>
        <v>19831849.991731856</v>
      </c>
      <c r="W57" s="173"/>
      <c r="X57" s="178">
        <f t="shared" si="5"/>
        <v>20453437.954440814</v>
      </c>
      <c r="Y57" s="179">
        <f>[1]beschut_werk!Q59</f>
        <v>1883047.5851809816</v>
      </c>
      <c r="Z57" s="178">
        <f>IFERROR(VLOOKUP($B57,[1]WSW!$R$13:$Y$335,8,FALSE()),0)</f>
        <v>18570390.369259831</v>
      </c>
      <c r="AB57" s="170"/>
    </row>
    <row r="58" spans="2:28">
      <c r="B58" s="183">
        <v>1876</v>
      </c>
      <c r="C58" s="182" t="s">
        <v>69</v>
      </c>
      <c r="D58" s="178">
        <f t="shared" si="0"/>
        <v>4561998.1108570183</v>
      </c>
      <c r="E58" s="179">
        <f>[1]beschut_werk!L60</f>
        <v>211221.75139395538</v>
      </c>
      <c r="F58" s="178">
        <f>IFERROR(VLOOKUP($B58,[1]WSW!$R$13:$Y$335,3,FALSE()),0)</f>
        <v>4350776.3594630631</v>
      </c>
      <c r="G58" s="173"/>
      <c r="H58" s="178">
        <f t="shared" si="1"/>
        <v>4354369.12297941</v>
      </c>
      <c r="I58" s="179">
        <f>[1]beschut_werk!M60</f>
        <v>239515.65080139483</v>
      </c>
      <c r="J58" s="178">
        <f>IFERROR(VLOOKUP($B58,[1]WSW!$R$13:$Y$335,4,FALSE()),0)</f>
        <v>4114853.4721780154</v>
      </c>
      <c r="K58" s="173"/>
      <c r="L58" s="181">
        <f t="shared" si="2"/>
        <v>4318747.3950101137</v>
      </c>
      <c r="M58" s="178">
        <f>[1]beschut_werk!N60</f>
        <v>257567.87612251026</v>
      </c>
      <c r="N58" s="180">
        <f>IFERROR(VLOOKUP($B58,[1]WSW!$R$13:$Y$335,5,FALSE()),0)</f>
        <v>4061179.5188876037</v>
      </c>
      <c r="O58" s="173"/>
      <c r="P58" s="178">
        <f t="shared" si="3"/>
        <v>4107925.9210697026</v>
      </c>
      <c r="Q58" s="179">
        <f>[1]beschut_werk!O60</f>
        <v>275615.62895328959</v>
      </c>
      <c r="R58" s="178">
        <f>IFERROR(VLOOKUP($B58,[1]WSW!$R$13:$Y$335,6,FALSE()),0)</f>
        <v>3832310.2921164129</v>
      </c>
      <c r="S58" s="173"/>
      <c r="T58" s="178">
        <f t="shared" si="4"/>
        <v>4051925.8173669428</v>
      </c>
      <c r="U58" s="179">
        <f>[1]beschut_werk!P60</f>
        <v>293457.50091637438</v>
      </c>
      <c r="V58" s="178">
        <f>IFERROR(VLOOKUP($B58,[1]WSW!$R$13:$Y$335,7,FALSE()),0)</f>
        <v>3758468.3164505684</v>
      </c>
      <c r="W58" s="173"/>
      <c r="X58" s="178">
        <f t="shared" si="5"/>
        <v>3918905.5929797729</v>
      </c>
      <c r="Y58" s="179">
        <f>[1]beschut_werk!Q60</f>
        <v>311507.8718979691</v>
      </c>
      <c r="Z58" s="178">
        <f>IFERROR(VLOOKUP($B58,[1]WSW!$R$13:$Y$335,8,FALSE()),0)</f>
        <v>3607397.721081804</v>
      </c>
      <c r="AB58" s="170"/>
    </row>
    <row r="59" spans="2:28">
      <c r="B59" s="183">
        <v>213</v>
      </c>
      <c r="C59" s="182" t="s">
        <v>70</v>
      </c>
      <c r="D59" s="178">
        <f t="shared" si="0"/>
        <v>2236917.4650143487</v>
      </c>
      <c r="E59" s="179">
        <f>[1]beschut_werk!L61</f>
        <v>128157.01769970379</v>
      </c>
      <c r="F59" s="178">
        <f>IFERROR(VLOOKUP($B59,[1]WSW!$R$13:$Y$335,3,FALSE()),0)</f>
        <v>2108760.4473146452</v>
      </c>
      <c r="G59" s="173"/>
      <c r="H59" s="178">
        <f t="shared" si="1"/>
        <v>2141970.2758946754</v>
      </c>
      <c r="I59" s="179">
        <f>[1]beschut_werk!M61</f>
        <v>145324.10273343118</v>
      </c>
      <c r="J59" s="178">
        <f>IFERROR(VLOOKUP($B59,[1]WSW!$R$13:$Y$335,4,FALSE()),0)</f>
        <v>1996646.173161244</v>
      </c>
      <c r="K59" s="173"/>
      <c r="L59" s="181">
        <f t="shared" si="2"/>
        <v>2026448.2418068147</v>
      </c>
      <c r="M59" s="178">
        <f>[1]beschut_werk!N61</f>
        <v>156277.13832152373</v>
      </c>
      <c r="N59" s="180">
        <f>IFERROR(VLOOKUP($B59,[1]WSW!$R$13:$Y$335,5,FALSE()),0)</f>
        <v>1870171.1034852909</v>
      </c>
      <c r="O59" s="173"/>
      <c r="P59" s="178">
        <f t="shared" si="3"/>
        <v>2020285.6421743929</v>
      </c>
      <c r="Q59" s="179">
        <f>[1]beschut_werk!O61</f>
        <v>167227.46026379438</v>
      </c>
      <c r="R59" s="178">
        <f>IFERROR(VLOOKUP($B59,[1]WSW!$R$13:$Y$335,6,FALSE()),0)</f>
        <v>1853058.1819105987</v>
      </c>
      <c r="S59" s="173"/>
      <c r="T59" s="178">
        <f t="shared" si="4"/>
        <v>1941415.2241748767</v>
      </c>
      <c r="U59" s="179">
        <f>[1]beschut_werk!P61</f>
        <v>178052.8657245425</v>
      </c>
      <c r="V59" s="178">
        <f>IFERROR(VLOOKUP($B59,[1]WSW!$R$13:$Y$335,7,FALSE()),0)</f>
        <v>1763362.3584503343</v>
      </c>
      <c r="W59" s="173"/>
      <c r="X59" s="178">
        <f t="shared" si="5"/>
        <v>1929542.6737296323</v>
      </c>
      <c r="Y59" s="179">
        <f>[1]beschut_werk!Q61</f>
        <v>189004.77620775736</v>
      </c>
      <c r="Z59" s="178">
        <f>IFERROR(VLOOKUP($B59,[1]WSW!$R$13:$Y$335,8,FALSE()),0)</f>
        <v>1740537.8975218749</v>
      </c>
      <c r="AB59" s="170"/>
    </row>
    <row r="60" spans="2:28">
      <c r="B60" s="183">
        <v>899</v>
      </c>
      <c r="C60" s="182" t="s">
        <v>71</v>
      </c>
      <c r="D60" s="178">
        <f t="shared" si="0"/>
        <v>10776000.244979542</v>
      </c>
      <c r="E60" s="179">
        <f>[1]beschut_werk!L62</f>
        <v>242074.36676610666</v>
      </c>
      <c r="F60" s="178">
        <f>IFERROR(VLOOKUP($B60,[1]WSW!$R$13:$Y$335,3,FALSE()),0)</f>
        <v>10533925.878213435</v>
      </c>
      <c r="G60" s="173"/>
      <c r="H60" s="178">
        <f t="shared" si="1"/>
        <v>9888230.7449243926</v>
      </c>
      <c r="I60" s="179">
        <f>[1]beschut_werk!M62</f>
        <v>274501.08294092497</v>
      </c>
      <c r="J60" s="178">
        <f>IFERROR(VLOOKUP($B60,[1]WSW!$R$13:$Y$335,4,FALSE()),0)</f>
        <v>9613729.6619834676</v>
      </c>
      <c r="K60" s="173"/>
      <c r="L60" s="181">
        <f t="shared" si="2"/>
        <v>9521515.5283399727</v>
      </c>
      <c r="M60" s="178">
        <f>[1]beschut_werk!N62</f>
        <v>295190.15016287751</v>
      </c>
      <c r="N60" s="180">
        <f>IFERROR(VLOOKUP($B60,[1]WSW!$R$13:$Y$335,5,FALSE()),0)</f>
        <v>9226325.3781770952</v>
      </c>
      <c r="O60" s="173"/>
      <c r="P60" s="178">
        <f t="shared" si="3"/>
        <v>8836095.3049101178</v>
      </c>
      <c r="Q60" s="179">
        <f>[1]beschut_werk!O62</f>
        <v>315874.09160938876</v>
      </c>
      <c r="R60" s="178">
        <f>IFERROR(VLOOKUP($B60,[1]WSW!$R$13:$Y$335,6,FALSE()),0)</f>
        <v>8520221.2133007292</v>
      </c>
      <c r="S60" s="173"/>
      <c r="T60" s="178">
        <f t="shared" si="4"/>
        <v>8331924.3699880242</v>
      </c>
      <c r="U60" s="179">
        <f>[1]beschut_werk!P62</f>
        <v>336322.07970191288</v>
      </c>
      <c r="V60" s="178">
        <f>IFERROR(VLOOKUP($B60,[1]WSW!$R$13:$Y$335,7,FALSE()),0)</f>
        <v>7995602.2902861116</v>
      </c>
      <c r="W60" s="173"/>
      <c r="X60" s="178">
        <f t="shared" si="5"/>
        <v>7945628.6337143425</v>
      </c>
      <c r="Y60" s="179">
        <f>[1]beschut_werk!Q62</f>
        <v>357009.0217257631</v>
      </c>
      <c r="Z60" s="178">
        <f>IFERROR(VLOOKUP($B60,[1]WSW!$R$13:$Y$335,8,FALSE()),0)</f>
        <v>7588619.6119885799</v>
      </c>
      <c r="AB60" s="170"/>
    </row>
    <row r="61" spans="2:28">
      <c r="B61" s="183">
        <v>312</v>
      </c>
      <c r="C61" s="182" t="s">
        <v>72</v>
      </c>
      <c r="D61" s="178">
        <f t="shared" si="0"/>
        <v>558639.20705937396</v>
      </c>
      <c r="E61" s="179">
        <f>[1]beschut_werk!L63</f>
        <v>26106.059161050631</v>
      </c>
      <c r="F61" s="178">
        <f>IFERROR(VLOOKUP($B61,[1]WSW!$R$13:$Y$335,3,FALSE()),0)</f>
        <v>532533.14789832337</v>
      </c>
      <c r="G61" s="173"/>
      <c r="H61" s="178">
        <f t="shared" si="1"/>
        <v>549648.88707946951</v>
      </c>
      <c r="I61" s="179">
        <f>[1]beschut_werk!M63</f>
        <v>29603.0579642173</v>
      </c>
      <c r="J61" s="178">
        <f>IFERROR(VLOOKUP($B61,[1]WSW!$R$13:$Y$335,4,FALSE()),0)</f>
        <v>520045.82911525224</v>
      </c>
      <c r="K61" s="173"/>
      <c r="L61" s="181">
        <f t="shared" si="2"/>
        <v>534185.11862379196</v>
      </c>
      <c r="M61" s="178">
        <f>[1]beschut_werk!N63</f>
        <v>31834.231880310217</v>
      </c>
      <c r="N61" s="180">
        <f>IFERROR(VLOOKUP($B61,[1]WSW!$R$13:$Y$335,5,FALSE()),0)</f>
        <v>502350.88674348174</v>
      </c>
      <c r="O61" s="173"/>
      <c r="P61" s="178">
        <f t="shared" si="3"/>
        <v>539796.36210502754</v>
      </c>
      <c r="Q61" s="179">
        <f>[1]beschut_werk!O63</f>
        <v>34064.853016698675</v>
      </c>
      <c r="R61" s="178">
        <f>IFERROR(VLOOKUP($B61,[1]WSW!$R$13:$Y$335,6,FALSE()),0)</f>
        <v>505731.50908832892</v>
      </c>
      <c r="S61" s="173"/>
      <c r="T61" s="178">
        <f t="shared" si="4"/>
        <v>474420.67609656212</v>
      </c>
      <c r="U61" s="179">
        <f>[1]beschut_werk!P63</f>
        <v>36270.028203147347</v>
      </c>
      <c r="V61" s="178">
        <f>IFERROR(VLOOKUP($B61,[1]WSW!$R$13:$Y$335,7,FALSE()),0)</f>
        <v>438150.64789341477</v>
      </c>
      <c r="W61" s="173"/>
      <c r="X61" s="178">
        <f t="shared" si="5"/>
        <v>447528.45218264271</v>
      </c>
      <c r="Y61" s="179">
        <f>[1]beschut_werk!Q63</f>
        <v>38500.972931209617</v>
      </c>
      <c r="Z61" s="178">
        <f>IFERROR(VLOOKUP($B61,[1]WSW!$R$13:$Y$335,8,FALSE()),0)</f>
        <v>409027.47925143311</v>
      </c>
      <c r="AB61" s="170"/>
    </row>
    <row r="62" spans="2:28">
      <c r="B62" s="183">
        <v>313</v>
      </c>
      <c r="C62" s="182" t="s">
        <v>73</v>
      </c>
      <c r="D62" s="178">
        <f t="shared" si="0"/>
        <v>1165023.5531850557</v>
      </c>
      <c r="E62" s="179">
        <f>[1]beschut_werk!L64</f>
        <v>45092.28400545114</v>
      </c>
      <c r="F62" s="178">
        <f>IFERROR(VLOOKUP($B62,[1]WSW!$R$13:$Y$335,3,FALSE()),0)</f>
        <v>1119931.2691796045</v>
      </c>
      <c r="G62" s="173"/>
      <c r="H62" s="178">
        <f t="shared" si="1"/>
        <v>1048200.8866622123</v>
      </c>
      <c r="I62" s="179">
        <f>[1]beschut_werk!M64</f>
        <v>51132.554665466305</v>
      </c>
      <c r="J62" s="178">
        <f>IFERROR(VLOOKUP($B62,[1]WSW!$R$13:$Y$335,4,FALSE()),0)</f>
        <v>997068.33199674601</v>
      </c>
      <c r="K62" s="173"/>
      <c r="L62" s="181">
        <f t="shared" si="2"/>
        <v>1032090.8524752186</v>
      </c>
      <c r="M62" s="178">
        <f>[1]beschut_werk!N64</f>
        <v>54986.400520535884</v>
      </c>
      <c r="N62" s="180">
        <f>IFERROR(VLOOKUP($B62,[1]WSW!$R$13:$Y$335,5,FALSE()),0)</f>
        <v>977104.45195468271</v>
      </c>
      <c r="O62" s="173"/>
      <c r="P62" s="178">
        <f t="shared" si="3"/>
        <v>969594.69710637897</v>
      </c>
      <c r="Q62" s="179">
        <f>[1]beschut_werk!O64</f>
        <v>58839.291574297771</v>
      </c>
      <c r="R62" s="178">
        <f>IFERROR(VLOOKUP($B62,[1]WSW!$R$13:$Y$335,6,FALSE()),0)</f>
        <v>910755.40553208115</v>
      </c>
      <c r="S62" s="173"/>
      <c r="T62" s="178">
        <f t="shared" si="4"/>
        <v>956396.98701507237</v>
      </c>
      <c r="U62" s="179">
        <f>[1]beschut_werk!P64</f>
        <v>62648.230532709131</v>
      </c>
      <c r="V62" s="178">
        <f>IFERROR(VLOOKUP($B62,[1]WSW!$R$13:$Y$335,7,FALSE()),0)</f>
        <v>893748.75648236321</v>
      </c>
      <c r="W62" s="173"/>
      <c r="X62" s="178">
        <f t="shared" si="5"/>
        <v>961780.77375005558</v>
      </c>
      <c r="Y62" s="179">
        <f>[1]beschut_werk!Q64</f>
        <v>66501.680517543966</v>
      </c>
      <c r="Z62" s="178">
        <f>IFERROR(VLOOKUP($B62,[1]WSW!$R$13:$Y$335,8,FALSE()),0)</f>
        <v>895279.09323251166</v>
      </c>
      <c r="AB62" s="170"/>
    </row>
    <row r="63" spans="2:28">
      <c r="B63" s="183">
        <v>214</v>
      </c>
      <c r="C63" s="182" t="s">
        <v>74</v>
      </c>
      <c r="D63" s="178">
        <f t="shared" si="0"/>
        <v>2121439.3036743551</v>
      </c>
      <c r="E63" s="179">
        <f>[1]beschut_werk!L65</f>
        <v>144769.9644385541</v>
      </c>
      <c r="F63" s="178">
        <f>IFERROR(VLOOKUP($B63,[1]WSW!$R$13:$Y$335,3,FALSE()),0)</f>
        <v>1976669.339235801</v>
      </c>
      <c r="G63" s="173"/>
      <c r="H63" s="178">
        <f t="shared" si="1"/>
        <v>2019250.1729705664</v>
      </c>
      <c r="I63" s="179">
        <f>[1]beschut_werk!M65</f>
        <v>164162.4123470239</v>
      </c>
      <c r="J63" s="178">
        <f>IFERROR(VLOOKUP($B63,[1]WSW!$R$13:$Y$335,4,FALSE()),0)</f>
        <v>1855087.7606235426</v>
      </c>
      <c r="K63" s="173"/>
      <c r="L63" s="181">
        <f t="shared" si="2"/>
        <v>1942643.650128274</v>
      </c>
      <c r="M63" s="178">
        <f>[1]beschut_werk!N65</f>
        <v>176535.28588172104</v>
      </c>
      <c r="N63" s="180">
        <f>IFERROR(VLOOKUP($B63,[1]WSW!$R$13:$Y$335,5,FALSE()),0)</f>
        <v>1766108.364246553</v>
      </c>
      <c r="O63" s="173"/>
      <c r="P63" s="178">
        <f t="shared" si="3"/>
        <v>1934103.0786650477</v>
      </c>
      <c r="Q63" s="179">
        <f>[1]beschut_werk!O65</f>
        <v>188905.09400169345</v>
      </c>
      <c r="R63" s="178">
        <f>IFERROR(VLOOKUP($B63,[1]WSW!$R$13:$Y$335,6,FALSE()),0)</f>
        <v>1745197.9846633542</v>
      </c>
      <c r="S63" s="173"/>
      <c r="T63" s="178">
        <f t="shared" si="4"/>
        <v>1862500.7205089286</v>
      </c>
      <c r="U63" s="179">
        <f>[1]beschut_werk!P65</f>
        <v>201133.79276290888</v>
      </c>
      <c r="V63" s="178">
        <f>IFERROR(VLOOKUP($B63,[1]WSW!$R$13:$Y$335,7,FALSE()),0)</f>
        <v>1661366.9277460198</v>
      </c>
      <c r="W63" s="173"/>
      <c r="X63" s="178">
        <f t="shared" si="5"/>
        <v>1809060.7756417273</v>
      </c>
      <c r="Y63" s="179">
        <f>[1]beschut_werk!Q65</f>
        <v>213505.39534579968</v>
      </c>
      <c r="Z63" s="178">
        <f>IFERROR(VLOOKUP($B63,[1]WSW!$R$13:$Y$335,8,FALSE()),0)</f>
        <v>1595555.3802959276</v>
      </c>
      <c r="AB63" s="170"/>
    </row>
    <row r="64" spans="2:28">
      <c r="B64" s="183">
        <v>502</v>
      </c>
      <c r="C64" s="182" t="s">
        <v>75</v>
      </c>
      <c r="D64" s="178">
        <f t="shared" si="0"/>
        <v>6575579.8638385963</v>
      </c>
      <c r="E64" s="179">
        <f>[1]beschut_werk!L66</f>
        <v>386844.33120466076</v>
      </c>
      <c r="F64" s="178">
        <f>IFERROR(VLOOKUP($B64,[1]WSW!$R$13:$Y$335,3,FALSE()),0)</f>
        <v>6188735.5326339351</v>
      </c>
      <c r="G64" s="173"/>
      <c r="H64" s="178">
        <f t="shared" si="1"/>
        <v>6334694.8744721739</v>
      </c>
      <c r="I64" s="179">
        <f>[1]beschut_werk!M66</f>
        <v>438663.49528794887</v>
      </c>
      <c r="J64" s="178">
        <f>IFERROR(VLOOKUP($B64,[1]WSW!$R$13:$Y$335,4,FALSE()),0)</f>
        <v>5896031.3791842246</v>
      </c>
      <c r="K64" s="173"/>
      <c r="L64" s="181">
        <f t="shared" si="2"/>
        <v>6200796.4982000804</v>
      </c>
      <c r="M64" s="178">
        <f>[1]beschut_werk!N66</f>
        <v>471725.43604459852</v>
      </c>
      <c r="N64" s="180">
        <f>IFERROR(VLOOKUP($B64,[1]WSW!$R$13:$Y$335,5,FALSE()),0)</f>
        <v>5729071.0621554814</v>
      </c>
      <c r="O64" s="173"/>
      <c r="P64" s="178">
        <f t="shared" si="3"/>
        <v>5880020.3117109649</v>
      </c>
      <c r="Q64" s="179">
        <f>[1]beschut_werk!O66</f>
        <v>504779.18561108218</v>
      </c>
      <c r="R64" s="178">
        <f>IFERROR(VLOOKUP($B64,[1]WSW!$R$13:$Y$335,6,FALSE()),0)</f>
        <v>5375241.1260998826</v>
      </c>
      <c r="S64" s="173"/>
      <c r="T64" s="178">
        <f t="shared" si="4"/>
        <v>5561888.3469896438</v>
      </c>
      <c r="U64" s="179">
        <f>[1]beschut_werk!P66</f>
        <v>537455.87246482179</v>
      </c>
      <c r="V64" s="178">
        <f>IFERROR(VLOOKUP($B64,[1]WSW!$R$13:$Y$335,7,FALSE()),0)</f>
        <v>5024432.4745248221</v>
      </c>
      <c r="W64" s="173"/>
      <c r="X64" s="178">
        <f t="shared" si="5"/>
        <v>5448324.8361132573</v>
      </c>
      <c r="Y64" s="179">
        <f>[1]beschut_werk!Q66</f>
        <v>570514.41707156273</v>
      </c>
      <c r="Z64" s="178">
        <f>IFERROR(VLOOKUP($B64,[1]WSW!$R$13:$Y$335,8,FALSE()),0)</f>
        <v>4877810.4190416941</v>
      </c>
      <c r="AB64" s="170"/>
    </row>
    <row r="65" spans="2:28">
      <c r="B65" s="183">
        <v>383</v>
      </c>
      <c r="C65" s="182" t="s">
        <v>76</v>
      </c>
      <c r="D65" s="178">
        <f t="shared" si="0"/>
        <v>923253.78586966149</v>
      </c>
      <c r="E65" s="179">
        <f>[1]beschut_werk!L67</f>
        <v>142396.68633300354</v>
      </c>
      <c r="F65" s="178">
        <f>IFERROR(VLOOKUP($B65,[1]WSW!$R$13:$Y$335,3,FALSE()),0)</f>
        <v>780857.09953665792</v>
      </c>
      <c r="G65" s="173"/>
      <c r="H65" s="178">
        <f t="shared" si="1"/>
        <v>924771.79091592657</v>
      </c>
      <c r="I65" s="179">
        <f>[1]beschut_werk!M67</f>
        <v>161471.22525936723</v>
      </c>
      <c r="J65" s="178">
        <f>IFERROR(VLOOKUP($B65,[1]WSW!$R$13:$Y$335,4,FALSE()),0)</f>
        <v>763300.56565655931</v>
      </c>
      <c r="K65" s="173"/>
      <c r="L65" s="181">
        <f t="shared" si="2"/>
        <v>855214.32042391819</v>
      </c>
      <c r="M65" s="178">
        <f>[1]beschut_werk!N67</f>
        <v>173641.26480169222</v>
      </c>
      <c r="N65" s="180">
        <f>IFERROR(VLOOKUP($B65,[1]WSW!$R$13:$Y$335,5,FALSE()),0)</f>
        <v>681573.05562222598</v>
      </c>
      <c r="O65" s="173"/>
      <c r="P65" s="178">
        <f t="shared" si="3"/>
        <v>872377.89989986236</v>
      </c>
      <c r="Q65" s="179">
        <f>[1]beschut_werk!O67</f>
        <v>185808.28918199291</v>
      </c>
      <c r="R65" s="178">
        <f>IFERROR(VLOOKUP($B65,[1]WSW!$R$13:$Y$335,6,FALSE()),0)</f>
        <v>686569.61071786948</v>
      </c>
      <c r="S65" s="173"/>
      <c r="T65" s="178">
        <f t="shared" si="4"/>
        <v>811149.1794546491</v>
      </c>
      <c r="U65" s="179">
        <f>[1]beschut_werk!P67</f>
        <v>197836.51747171296</v>
      </c>
      <c r="V65" s="178">
        <f>IFERROR(VLOOKUP($B65,[1]WSW!$R$13:$Y$335,7,FALSE()),0)</f>
        <v>613312.6619829362</v>
      </c>
      <c r="W65" s="173"/>
      <c r="X65" s="178">
        <f t="shared" si="5"/>
        <v>827929.47741992364</v>
      </c>
      <c r="Y65" s="179">
        <f>[1]beschut_werk!Q67</f>
        <v>210005.30689750717</v>
      </c>
      <c r="Z65" s="178">
        <f>IFERROR(VLOOKUP($B65,[1]WSW!$R$13:$Y$335,8,FALSE()),0)</f>
        <v>617924.17052241648</v>
      </c>
      <c r="AB65" s="170"/>
    </row>
    <row r="66" spans="2:28">
      <c r="B66" s="183">
        <v>109</v>
      </c>
      <c r="C66" s="182" t="s">
        <v>77</v>
      </c>
      <c r="D66" s="178">
        <f t="shared" si="0"/>
        <v>4731968.4693205003</v>
      </c>
      <c r="E66" s="179">
        <f>[1]beschut_werk!L68</f>
        <v>227834.69813280567</v>
      </c>
      <c r="F66" s="178">
        <f>IFERROR(VLOOKUP($B66,[1]WSW!$R$13:$Y$335,3,FALSE()),0)</f>
        <v>4504133.7711876947</v>
      </c>
      <c r="G66" s="173"/>
      <c r="H66" s="178">
        <f t="shared" si="1"/>
        <v>4524057.3892035428</v>
      </c>
      <c r="I66" s="179">
        <f>[1]beschut_werk!M68</f>
        <v>258353.96041498752</v>
      </c>
      <c r="J66" s="178">
        <f>IFERROR(VLOOKUP($B66,[1]WSW!$R$13:$Y$335,4,FALSE()),0)</f>
        <v>4265703.4287885558</v>
      </c>
      <c r="K66" s="173"/>
      <c r="L66" s="181">
        <f t="shared" si="2"/>
        <v>4458519.9732516659</v>
      </c>
      <c r="M66" s="178">
        <f>[1]beschut_werk!N68</f>
        <v>277826.02368270757</v>
      </c>
      <c r="N66" s="180">
        <f>IFERROR(VLOOKUP($B66,[1]WSW!$R$13:$Y$335,5,FALSE()),0)</f>
        <v>4180693.949568958</v>
      </c>
      <c r="O66" s="173"/>
      <c r="P66" s="178">
        <f t="shared" si="3"/>
        <v>4268726.3211738467</v>
      </c>
      <c r="Q66" s="179">
        <f>[1]beschut_werk!O68</f>
        <v>297293.2626911886</v>
      </c>
      <c r="R66" s="178">
        <f>IFERROR(VLOOKUP($B66,[1]WSW!$R$13:$Y$335,6,FALSE()),0)</f>
        <v>3971433.0584826577</v>
      </c>
      <c r="S66" s="173"/>
      <c r="T66" s="178">
        <f t="shared" si="4"/>
        <v>4062155.7287362395</v>
      </c>
      <c r="U66" s="179">
        <f>[1]beschut_werk!P68</f>
        <v>316538.42795474071</v>
      </c>
      <c r="V66" s="178">
        <f>IFERROR(VLOOKUP($B66,[1]WSW!$R$13:$Y$335,7,FALSE()),0)</f>
        <v>3745617.3007814987</v>
      </c>
      <c r="W66" s="173"/>
      <c r="X66" s="178">
        <f t="shared" si="5"/>
        <v>3805165.54403084</v>
      </c>
      <c r="Y66" s="179">
        <f>[1]beschut_werk!Q68</f>
        <v>336008.49103601143</v>
      </c>
      <c r="Z66" s="178">
        <f>IFERROR(VLOOKUP($B66,[1]WSW!$R$13:$Y$335,8,FALSE()),0)</f>
        <v>3469157.0529948287</v>
      </c>
      <c r="AB66" s="170"/>
    </row>
    <row r="67" spans="2:28">
      <c r="B67" s="183">
        <v>1706</v>
      </c>
      <c r="C67" s="182" t="s">
        <v>78</v>
      </c>
      <c r="D67" s="178">
        <f t="shared" si="0"/>
        <v>2290986.7040457563</v>
      </c>
      <c r="E67" s="179">
        <f>[1]beschut_werk!L69</f>
        <v>113917.34906640297</v>
      </c>
      <c r="F67" s="178">
        <f>IFERROR(VLOOKUP($B67,[1]WSW!$R$13:$Y$335,3,FALSE()),0)</f>
        <v>2177069.3549793535</v>
      </c>
      <c r="G67" s="173"/>
      <c r="H67" s="178">
        <f t="shared" si="1"/>
        <v>2170920.0652624448</v>
      </c>
      <c r="I67" s="179">
        <f>[1]beschut_werk!M69</f>
        <v>129176.98020749389</v>
      </c>
      <c r="J67" s="178">
        <f>IFERROR(VLOOKUP($B67,[1]WSW!$R$13:$Y$335,4,FALSE()),0)</f>
        <v>2041743.085054951</v>
      </c>
      <c r="K67" s="173"/>
      <c r="L67" s="181">
        <f t="shared" si="2"/>
        <v>2041950.5826307766</v>
      </c>
      <c r="M67" s="178">
        <f>[1]beschut_werk!N69</f>
        <v>138913.01184135393</v>
      </c>
      <c r="N67" s="180">
        <f>IFERROR(VLOOKUP($B67,[1]WSW!$R$13:$Y$335,5,FALSE()),0)</f>
        <v>1903037.5707894226</v>
      </c>
      <c r="O67" s="173"/>
      <c r="P67" s="178">
        <f t="shared" si="3"/>
        <v>1971389.3841682314</v>
      </c>
      <c r="Q67" s="179">
        <f>[1]beschut_werk!O69</f>
        <v>148646.63134559448</v>
      </c>
      <c r="R67" s="178">
        <f>IFERROR(VLOOKUP($B67,[1]WSW!$R$13:$Y$335,6,FALSE()),0)</f>
        <v>1822742.7528226369</v>
      </c>
      <c r="S67" s="173"/>
      <c r="T67" s="178">
        <f t="shared" si="4"/>
        <v>1845928.8864672482</v>
      </c>
      <c r="U67" s="179">
        <f>[1]beschut_werk!P69</f>
        <v>158269.21397737053</v>
      </c>
      <c r="V67" s="178">
        <f>IFERROR(VLOOKUP($B67,[1]WSW!$R$13:$Y$335,7,FALSE()),0)</f>
        <v>1687659.6724898776</v>
      </c>
      <c r="W67" s="173"/>
      <c r="X67" s="178">
        <f t="shared" si="5"/>
        <v>1746430.2976478117</v>
      </c>
      <c r="Y67" s="179">
        <f>[1]beschut_werk!Q69</f>
        <v>168004.24551800589</v>
      </c>
      <c r="Z67" s="178">
        <f>IFERROR(VLOOKUP($B67,[1]WSW!$R$13:$Y$335,8,FALSE()),0)</f>
        <v>1578426.0521298058</v>
      </c>
      <c r="AB67" s="170"/>
    </row>
    <row r="68" spans="2:28">
      <c r="B68" s="183">
        <v>216</v>
      </c>
      <c r="C68" s="182" t="s">
        <v>79</v>
      </c>
      <c r="D68" s="178">
        <f t="shared" si="0"/>
        <v>3878293.0925904973</v>
      </c>
      <c r="E68" s="179">
        <f>[1]beschut_werk!L70</f>
        <v>220714.86381615521</v>
      </c>
      <c r="F68" s="178">
        <f>IFERROR(VLOOKUP($B68,[1]WSW!$R$13:$Y$335,3,FALSE()),0)</f>
        <v>3657578.2287743422</v>
      </c>
      <c r="G68" s="173"/>
      <c r="H68" s="178">
        <f t="shared" si="1"/>
        <v>3710860.9264413998</v>
      </c>
      <c r="I68" s="179">
        <f>[1]beschut_werk!M70</f>
        <v>250280.39915201886</v>
      </c>
      <c r="J68" s="178">
        <f>IFERROR(VLOOKUP($B68,[1]WSW!$R$13:$Y$335,4,FALSE()),0)</f>
        <v>3460580.5272893808</v>
      </c>
      <c r="K68" s="173"/>
      <c r="L68" s="181">
        <f t="shared" si="2"/>
        <v>3602267.3842172101</v>
      </c>
      <c r="M68" s="178">
        <f>[1]beschut_werk!N70</f>
        <v>269143.96044262254</v>
      </c>
      <c r="N68" s="180">
        <f>IFERROR(VLOOKUP($B68,[1]WSW!$R$13:$Y$335,5,FALSE()),0)</f>
        <v>3333123.4237745875</v>
      </c>
      <c r="O68" s="173"/>
      <c r="P68" s="178">
        <f t="shared" si="3"/>
        <v>3538622.2453471632</v>
      </c>
      <c r="Q68" s="179">
        <f>[1]beschut_werk!O70</f>
        <v>288002.84823208861</v>
      </c>
      <c r="R68" s="178">
        <f>IFERROR(VLOOKUP($B68,[1]WSW!$R$13:$Y$335,6,FALSE()),0)</f>
        <v>3250619.3971150746</v>
      </c>
      <c r="S68" s="173"/>
      <c r="T68" s="178">
        <f t="shared" si="4"/>
        <v>3470865.470893011</v>
      </c>
      <c r="U68" s="179">
        <f>[1]beschut_werk!P70</f>
        <v>306646.60208115465</v>
      </c>
      <c r="V68" s="178">
        <f>IFERROR(VLOOKUP($B68,[1]WSW!$R$13:$Y$335,7,FALSE()),0)</f>
        <v>3164218.8688118565</v>
      </c>
      <c r="W68" s="173"/>
      <c r="X68" s="178">
        <f t="shared" si="5"/>
        <v>3351397.9416739922</v>
      </c>
      <c r="Y68" s="179">
        <f>[1]beschut_werk!Q70</f>
        <v>325508.22569113568</v>
      </c>
      <c r="Z68" s="178">
        <f>IFERROR(VLOOKUP($B68,[1]WSW!$R$13:$Y$335,8,FALSE()),0)</f>
        <v>3025889.7159828567</v>
      </c>
      <c r="AB68" s="170"/>
    </row>
    <row r="69" spans="2:28">
      <c r="B69" s="183">
        <v>148</v>
      </c>
      <c r="C69" s="182" t="s">
        <v>80</v>
      </c>
      <c r="D69" s="178">
        <f t="shared" si="0"/>
        <v>3259722.3587234654</v>
      </c>
      <c r="E69" s="179">
        <f>[1]beschut_werk!L71</f>
        <v>102050.95853865269</v>
      </c>
      <c r="F69" s="178">
        <f>IFERROR(VLOOKUP($B69,[1]WSW!$R$13:$Y$335,3,FALSE()),0)</f>
        <v>3157671.4001848125</v>
      </c>
      <c r="G69" s="173"/>
      <c r="H69" s="178">
        <f t="shared" si="1"/>
        <v>3133541.6709567904</v>
      </c>
      <c r="I69" s="179">
        <f>[1]beschut_werk!M71</f>
        <v>115721.04476921333</v>
      </c>
      <c r="J69" s="178">
        <f>IFERROR(VLOOKUP($B69,[1]WSW!$R$13:$Y$335,4,FALSE()),0)</f>
        <v>3017820.6261875769</v>
      </c>
      <c r="K69" s="173"/>
      <c r="L69" s="181">
        <f t="shared" si="2"/>
        <v>3016317.0636260412</v>
      </c>
      <c r="M69" s="178">
        <f>[1]beschut_werk!N71</f>
        <v>124442.90644121294</v>
      </c>
      <c r="N69" s="180">
        <f>IFERROR(VLOOKUP($B69,[1]WSW!$R$13:$Y$335,5,FALSE()),0)</f>
        <v>2891874.1571848281</v>
      </c>
      <c r="O69" s="173"/>
      <c r="P69" s="178">
        <f t="shared" si="3"/>
        <v>2880213.6221776591</v>
      </c>
      <c r="Q69" s="179">
        <f>[1]beschut_werk!O71</f>
        <v>133162.60724709509</v>
      </c>
      <c r="R69" s="178">
        <f>IFERROR(VLOOKUP($B69,[1]WSW!$R$13:$Y$335,6,FALSE()),0)</f>
        <v>2747051.014930564</v>
      </c>
      <c r="S69" s="173"/>
      <c r="T69" s="178">
        <f t="shared" si="4"/>
        <v>2771388.5854882011</v>
      </c>
      <c r="U69" s="179">
        <f>[1]beschut_werk!P71</f>
        <v>141782.83752139448</v>
      </c>
      <c r="V69" s="178">
        <f>IFERROR(VLOOKUP($B69,[1]WSW!$R$13:$Y$335,7,FALSE()),0)</f>
        <v>2629605.7479668069</v>
      </c>
      <c r="W69" s="173"/>
      <c r="X69" s="178">
        <f t="shared" si="5"/>
        <v>2576468.0362471724</v>
      </c>
      <c r="Y69" s="179">
        <f>[1]beschut_werk!Q71</f>
        <v>150503.80327654703</v>
      </c>
      <c r="Z69" s="178">
        <f>IFERROR(VLOOKUP($B69,[1]WSW!$R$13:$Y$335,8,FALSE()),0)</f>
        <v>2425964.2329706252</v>
      </c>
      <c r="AB69" s="170"/>
    </row>
    <row r="70" spans="2:28">
      <c r="B70" s="183">
        <v>1891</v>
      </c>
      <c r="C70" s="182" t="s">
        <v>81</v>
      </c>
      <c r="D70" s="178">
        <f t="shared" si="0"/>
        <v>5819647.851114911</v>
      </c>
      <c r="E70" s="179">
        <f>[1]beschut_werk!L72</f>
        <v>92557.846116452361</v>
      </c>
      <c r="F70" s="178">
        <f>IFERROR(VLOOKUP($B70,[1]WSW!$R$13:$Y$335,3,FALSE()),0)</f>
        <v>5727090.0049984585</v>
      </c>
      <c r="G70" s="173"/>
      <c r="H70" s="178">
        <f t="shared" si="1"/>
        <v>5531157.3604138903</v>
      </c>
      <c r="I70" s="179">
        <f>[1]beschut_werk!M72</f>
        <v>104956.29641858875</v>
      </c>
      <c r="J70" s="178">
        <f>IFERROR(VLOOKUP($B70,[1]WSW!$R$13:$Y$335,4,FALSE()),0)</f>
        <v>5426201.0639953017</v>
      </c>
      <c r="K70" s="173"/>
      <c r="L70" s="181">
        <f t="shared" si="2"/>
        <v>5341582.809847068</v>
      </c>
      <c r="M70" s="178">
        <f>[1]beschut_werk!N72</f>
        <v>112866.82212110001</v>
      </c>
      <c r="N70" s="180">
        <f>IFERROR(VLOOKUP($B70,[1]WSW!$R$13:$Y$335,5,FALSE()),0)</f>
        <v>5228715.9877259685</v>
      </c>
      <c r="O70" s="173"/>
      <c r="P70" s="178">
        <f t="shared" si="3"/>
        <v>5228438.3898202302</v>
      </c>
      <c r="Q70" s="179">
        <f>[1]beschut_werk!O72</f>
        <v>120775.38796829546</v>
      </c>
      <c r="R70" s="178">
        <f>IFERROR(VLOOKUP($B70,[1]WSW!$R$13:$Y$335,6,FALSE()),0)</f>
        <v>5107663.0018519349</v>
      </c>
      <c r="S70" s="173"/>
      <c r="T70" s="178">
        <f t="shared" si="4"/>
        <v>5044681.1771603404</v>
      </c>
      <c r="U70" s="179">
        <f>[1]beschut_werk!P72</f>
        <v>128593.7363566135</v>
      </c>
      <c r="V70" s="178">
        <f>IFERROR(VLOOKUP($B70,[1]WSW!$R$13:$Y$335,7,FALSE()),0)</f>
        <v>4916087.4408037271</v>
      </c>
      <c r="W70" s="173"/>
      <c r="X70" s="178">
        <f t="shared" si="5"/>
        <v>4809948.2546819905</v>
      </c>
      <c r="Y70" s="179">
        <f>[1]beschut_werk!Q72</f>
        <v>136503.44948337975</v>
      </c>
      <c r="Z70" s="178">
        <f>IFERROR(VLOOKUP($B70,[1]WSW!$R$13:$Y$335,8,FALSE()),0)</f>
        <v>4673444.8051986108</v>
      </c>
      <c r="AB70" s="170"/>
    </row>
    <row r="71" spans="2:28">
      <c r="B71" s="183">
        <v>310</v>
      </c>
      <c r="C71" s="182" t="s">
        <v>82</v>
      </c>
      <c r="D71" s="178">
        <f t="shared" si="0"/>
        <v>1113232.1060008146</v>
      </c>
      <c r="E71" s="179">
        <f>[1]beschut_werk!L73</f>
        <v>113917.34906640297</v>
      </c>
      <c r="F71" s="178">
        <f>IFERROR(VLOOKUP($B71,[1]WSW!$R$13:$Y$335,3,FALSE()),0)</f>
        <v>999314.75693441159</v>
      </c>
      <c r="G71" s="173"/>
      <c r="H71" s="178">
        <f t="shared" si="1"/>
        <v>1074459.3248610864</v>
      </c>
      <c r="I71" s="179">
        <f>[1]beschut_werk!M73</f>
        <v>129176.98020749389</v>
      </c>
      <c r="J71" s="178">
        <f>IFERROR(VLOOKUP($B71,[1]WSW!$R$13:$Y$335,4,FALSE()),0)</f>
        <v>945282.34465359256</v>
      </c>
      <c r="K71" s="173"/>
      <c r="L71" s="181">
        <f t="shared" si="2"/>
        <v>1066989.9891191481</v>
      </c>
      <c r="M71" s="178">
        <f>[1]beschut_werk!N73</f>
        <v>138913.01184135393</v>
      </c>
      <c r="N71" s="180">
        <f>IFERROR(VLOOKUP($B71,[1]WSW!$R$13:$Y$335,5,FALSE()),0)</f>
        <v>928076.97727779415</v>
      </c>
      <c r="O71" s="173"/>
      <c r="P71" s="178">
        <f t="shared" si="3"/>
        <v>1080800.2990812026</v>
      </c>
      <c r="Q71" s="179">
        <f>[1]beschut_werk!O73</f>
        <v>148646.63134559448</v>
      </c>
      <c r="R71" s="178">
        <f>IFERROR(VLOOKUP($B71,[1]WSW!$R$13:$Y$335,6,FALSE()),0)</f>
        <v>932153.66773560818</v>
      </c>
      <c r="S71" s="173"/>
      <c r="T71" s="178">
        <f t="shared" si="4"/>
        <v>1022729.4545488575</v>
      </c>
      <c r="U71" s="179">
        <f>[1]beschut_werk!P73</f>
        <v>158269.21397737053</v>
      </c>
      <c r="V71" s="178">
        <f>IFERROR(VLOOKUP($B71,[1]WSW!$R$13:$Y$335,7,FALSE()),0)</f>
        <v>864460.240571487</v>
      </c>
      <c r="W71" s="173"/>
      <c r="X71" s="178">
        <f t="shared" si="5"/>
        <v>979329.7132022077</v>
      </c>
      <c r="Y71" s="179">
        <f>[1]beschut_werk!Q73</f>
        <v>168004.24551800589</v>
      </c>
      <c r="Z71" s="178">
        <f>IFERROR(VLOOKUP($B71,[1]WSW!$R$13:$Y$335,8,FALSE()),0)</f>
        <v>811325.46768420178</v>
      </c>
      <c r="AB71" s="170"/>
    </row>
    <row r="72" spans="2:28">
      <c r="B72" s="183">
        <v>1940</v>
      </c>
      <c r="C72" s="182" t="s">
        <v>83</v>
      </c>
      <c r="D72" s="178">
        <f t="shared" si="0"/>
        <v>3576929.3842149875</v>
      </c>
      <c r="E72" s="179">
        <f>[1]beschut_werk!L74</f>
        <v>144769.9644385541</v>
      </c>
      <c r="F72" s="178">
        <f>IFERROR(VLOOKUP($B72,[1]WSW!$R$13:$Y$335,3,FALSE()),0)</f>
        <v>3432159.4197764336</v>
      </c>
      <c r="G72" s="173"/>
      <c r="H72" s="178">
        <f t="shared" si="1"/>
        <v>3345511.6613523797</v>
      </c>
      <c r="I72" s="179">
        <f>[1]beschut_werk!M74</f>
        <v>164162.4123470239</v>
      </c>
      <c r="J72" s="178">
        <f>IFERROR(VLOOKUP($B72,[1]WSW!$R$13:$Y$335,4,FALSE()),0)</f>
        <v>3181349.2490053559</v>
      </c>
      <c r="K72" s="173"/>
      <c r="L72" s="181">
        <f t="shared" si="2"/>
        <v>3332943.9417666309</v>
      </c>
      <c r="M72" s="178">
        <f>[1]beschut_werk!N74</f>
        <v>176535.28588172104</v>
      </c>
      <c r="N72" s="180">
        <f>IFERROR(VLOOKUP($B72,[1]WSW!$R$13:$Y$335,5,FALSE()),0)</f>
        <v>3156408.6558849099</v>
      </c>
      <c r="O72" s="173"/>
      <c r="P72" s="178">
        <f t="shared" si="3"/>
        <v>3253441.3027037866</v>
      </c>
      <c r="Q72" s="179">
        <f>[1]beschut_werk!O74</f>
        <v>188905.09400169345</v>
      </c>
      <c r="R72" s="178">
        <f>IFERROR(VLOOKUP($B72,[1]WSW!$R$13:$Y$335,6,FALSE()),0)</f>
        <v>3064536.208702093</v>
      </c>
      <c r="S72" s="173"/>
      <c r="T72" s="178">
        <f t="shared" si="4"/>
        <v>3109667.1745218663</v>
      </c>
      <c r="U72" s="179">
        <f>[1]beschut_werk!P74</f>
        <v>201133.79276290888</v>
      </c>
      <c r="V72" s="178">
        <f>IFERROR(VLOOKUP($B72,[1]WSW!$R$13:$Y$335,7,FALSE()),0)</f>
        <v>2908533.3817589572</v>
      </c>
      <c r="W72" s="173"/>
      <c r="X72" s="178">
        <f t="shared" si="5"/>
        <v>2964941.4845840777</v>
      </c>
      <c r="Y72" s="179">
        <f>[1]beschut_werk!Q74</f>
        <v>213505.39534579968</v>
      </c>
      <c r="Z72" s="178">
        <f>IFERROR(VLOOKUP($B72,[1]WSW!$R$13:$Y$335,8,FALSE()),0)</f>
        <v>2751436.0892382781</v>
      </c>
      <c r="AB72" s="170"/>
    </row>
    <row r="73" spans="2:28">
      <c r="B73" s="183">
        <v>736</v>
      </c>
      <c r="C73" s="182" t="s">
        <v>84</v>
      </c>
      <c r="D73" s="178">
        <f t="shared" si="0"/>
        <v>1970550.3291886237</v>
      </c>
      <c r="E73" s="179">
        <f>[1]beschut_werk!L75</f>
        <v>140023.4082274542</v>
      </c>
      <c r="F73" s="178">
        <f>IFERROR(VLOOKUP($B73,[1]WSW!$R$13:$Y$335,3,FALSE()),0)</f>
        <v>1830526.9209611695</v>
      </c>
      <c r="G73" s="173"/>
      <c r="H73" s="178">
        <f t="shared" si="1"/>
        <v>1946334.9110157003</v>
      </c>
      <c r="I73" s="179">
        <f>[1]beschut_werk!M75</f>
        <v>158780.0381717119</v>
      </c>
      <c r="J73" s="178">
        <f>IFERROR(VLOOKUP($B73,[1]WSW!$R$13:$Y$335,4,FALSE()),0)</f>
        <v>1787554.8728439885</v>
      </c>
      <c r="K73" s="173"/>
      <c r="L73" s="181">
        <f t="shared" si="2"/>
        <v>1870229.3196820673</v>
      </c>
      <c r="M73" s="178">
        <f>[1]beschut_werk!N75</f>
        <v>170747.24372166485</v>
      </c>
      <c r="N73" s="180">
        <f>IFERROR(VLOOKUP($B73,[1]WSW!$R$13:$Y$335,5,FALSE()),0)</f>
        <v>1699482.0759604024</v>
      </c>
      <c r="O73" s="173"/>
      <c r="P73" s="178">
        <f t="shared" si="3"/>
        <v>1828883.7165576736</v>
      </c>
      <c r="Q73" s="179">
        <f>[1]beschut_werk!O75</f>
        <v>182711.48436229394</v>
      </c>
      <c r="R73" s="178">
        <f>IFERROR(VLOOKUP($B73,[1]WSW!$R$13:$Y$335,6,FALSE()),0)</f>
        <v>1646172.2321953797</v>
      </c>
      <c r="S73" s="173"/>
      <c r="T73" s="178">
        <f t="shared" si="4"/>
        <v>1718657.8775940205</v>
      </c>
      <c r="U73" s="179">
        <f>[1]beschut_werk!P75</f>
        <v>194539.24218051872</v>
      </c>
      <c r="V73" s="178">
        <f>IFERROR(VLOOKUP($B73,[1]WSW!$R$13:$Y$335,7,FALSE()),0)</f>
        <v>1524118.6354135016</v>
      </c>
      <c r="W73" s="173"/>
      <c r="X73" s="178">
        <f t="shared" si="5"/>
        <v>1737246.0576590619</v>
      </c>
      <c r="Y73" s="179">
        <f>[1]beschut_werk!Q75</f>
        <v>206505.21844921639</v>
      </c>
      <c r="Z73" s="178">
        <f>IFERROR(VLOOKUP($B73,[1]WSW!$R$13:$Y$335,8,FALSE()),0)</f>
        <v>1530740.8392098455</v>
      </c>
      <c r="AB73" s="170"/>
    </row>
    <row r="74" spans="2:28">
      <c r="B74" s="183">
        <v>1690</v>
      </c>
      <c r="C74" s="182" t="s">
        <v>85</v>
      </c>
      <c r="D74" s="178">
        <f t="shared" si="0"/>
        <v>1063354.5728281371</v>
      </c>
      <c r="E74" s="179">
        <f>[1]beschut_werk!L76</f>
        <v>73571.621272051969</v>
      </c>
      <c r="F74" s="178">
        <f>IFERROR(VLOOKUP($B74,[1]WSW!$R$13:$Y$335,3,FALSE()),0)</f>
        <v>989782.95155608503</v>
      </c>
      <c r="G74" s="173"/>
      <c r="H74" s="178">
        <f t="shared" si="1"/>
        <v>1019478.8690302287</v>
      </c>
      <c r="I74" s="179">
        <f>[1]beschut_werk!M76</f>
        <v>83426.799717339876</v>
      </c>
      <c r="J74" s="178">
        <f>IFERROR(VLOOKUP($B74,[1]WSW!$R$13:$Y$335,4,FALSE()),0)</f>
        <v>936052.06931288878</v>
      </c>
      <c r="K74" s="173"/>
      <c r="L74" s="181">
        <f t="shared" si="2"/>
        <v>964604.72166513896</v>
      </c>
      <c r="M74" s="178">
        <f>[1]beschut_werk!N76</f>
        <v>89714.653480874476</v>
      </c>
      <c r="N74" s="180">
        <f>IFERROR(VLOOKUP($B74,[1]WSW!$R$13:$Y$335,5,FALSE()),0)</f>
        <v>874890.06818426447</v>
      </c>
      <c r="O74" s="173"/>
      <c r="P74" s="178">
        <f t="shared" si="3"/>
        <v>907063.49174209428</v>
      </c>
      <c r="Q74" s="179">
        <f>[1]beschut_werk!O76</f>
        <v>96000.949410696514</v>
      </c>
      <c r="R74" s="178">
        <f>IFERROR(VLOOKUP($B74,[1]WSW!$R$13:$Y$335,6,FALSE()),0)</f>
        <v>811062.54233139777</v>
      </c>
      <c r="S74" s="173"/>
      <c r="T74" s="178">
        <f t="shared" si="4"/>
        <v>916576.18595957058</v>
      </c>
      <c r="U74" s="179">
        <f>[1]beschut_werk!P76</f>
        <v>102215.53402705188</v>
      </c>
      <c r="V74" s="178">
        <f>IFERROR(VLOOKUP($B74,[1]WSW!$R$13:$Y$335,7,FALSE()),0)</f>
        <v>814360.6519325187</v>
      </c>
      <c r="W74" s="173"/>
      <c r="X74" s="178">
        <f t="shared" si="5"/>
        <v>896657.03041399643</v>
      </c>
      <c r="Y74" s="179">
        <f>[1]beschut_werk!Q76</f>
        <v>108502.74189704558</v>
      </c>
      <c r="Z74" s="178">
        <f>IFERROR(VLOOKUP($B74,[1]WSW!$R$13:$Y$335,8,FALSE()),0)</f>
        <v>788154.28851695079</v>
      </c>
      <c r="AB74" s="170"/>
    </row>
    <row r="75" spans="2:28">
      <c r="B75" s="183">
        <v>503</v>
      </c>
      <c r="C75" s="182" t="s">
        <v>86</v>
      </c>
      <c r="D75" s="178">
        <f t="shared" ref="D75:D138" si="6">SUM(E75:F75)</f>
        <v>12984150.779118255</v>
      </c>
      <c r="E75" s="179">
        <f>[1]beschut_werk!L77</f>
        <v>916085.34874232509</v>
      </c>
      <c r="F75" s="178">
        <f>IFERROR(VLOOKUP($B75,[1]WSW!$R$13:$Y$335,3,FALSE()),0)</f>
        <v>12068065.43037593</v>
      </c>
      <c r="G75" s="173"/>
      <c r="H75" s="178">
        <f t="shared" ref="H75:H138" si="7">SUM(I75:J75)</f>
        <v>12437394.056862488</v>
      </c>
      <c r="I75" s="179">
        <f>[1]beschut_werk!M77</f>
        <v>1038798.2158352649</v>
      </c>
      <c r="J75" s="178">
        <f>IFERROR(VLOOKUP($B75,[1]WSW!$R$13:$Y$335,4,FALSE()),0)</f>
        <v>11398595.841027223</v>
      </c>
      <c r="K75" s="173"/>
      <c r="L75" s="181">
        <f t="shared" ref="L75:L138" si="8">SUM(M75:N75)</f>
        <v>12099202.857540302</v>
      </c>
      <c r="M75" s="178">
        <f>[1]beschut_werk!N77</f>
        <v>1117092.1368908894</v>
      </c>
      <c r="N75" s="180">
        <f>IFERROR(VLOOKUP($B75,[1]WSW!$R$13:$Y$335,5,FALSE()),0)</f>
        <v>10982110.720649412</v>
      </c>
      <c r="O75" s="173"/>
      <c r="P75" s="178">
        <f t="shared" ref="P75:P138" si="9">SUM(Q75:R75)</f>
        <v>11996391.557397062</v>
      </c>
      <c r="Q75" s="179">
        <f>[1]beschut_werk!O77</f>
        <v>1195366.6604041571</v>
      </c>
      <c r="R75" s="178">
        <f>IFERROR(VLOOKUP($B75,[1]WSW!$R$13:$Y$335,6,FALSE()),0)</f>
        <v>10801024.896992905</v>
      </c>
      <c r="S75" s="173"/>
      <c r="T75" s="178">
        <f t="shared" ref="T75:T138" si="10">SUM(U75:V75)</f>
        <v>11575974.278675005</v>
      </c>
      <c r="U75" s="179">
        <f>[1]beschut_werk!P77</f>
        <v>1272748.2624013564</v>
      </c>
      <c r="V75" s="178">
        <f>IFERROR(VLOOKUP($B75,[1]WSW!$R$13:$Y$335,7,FALSE()),0)</f>
        <v>10303226.016273648</v>
      </c>
      <c r="W75" s="173"/>
      <c r="X75" s="178">
        <f t="shared" ref="X75:X138" si="11">SUM(Y75:Z75)</f>
        <v>11112325.782126417</v>
      </c>
      <c r="Y75" s="179">
        <f>[1]beschut_werk!Q77</f>
        <v>1351034.1410406327</v>
      </c>
      <c r="Z75" s="178">
        <f>IFERROR(VLOOKUP($B75,[1]WSW!$R$13:$Y$335,8,FALSE()),0)</f>
        <v>9761291.6410857849</v>
      </c>
      <c r="AB75" s="170"/>
    </row>
    <row r="76" spans="2:28">
      <c r="B76" s="183">
        <v>400</v>
      </c>
      <c r="C76" s="182" t="s">
        <v>87</v>
      </c>
      <c r="D76" s="178">
        <f t="shared" si="6"/>
        <v>7734886.4823212549</v>
      </c>
      <c r="E76" s="179">
        <f>[1]beschut_werk!L78</f>
        <v>733342.93461496918</v>
      </c>
      <c r="F76" s="178">
        <f>IFERROR(VLOOKUP($B76,[1]WSW!$R$13:$Y$335,3,FALSE()),0)</f>
        <v>7001543.5477062855</v>
      </c>
      <c r="G76" s="173"/>
      <c r="H76" s="178">
        <f t="shared" si="7"/>
        <v>7435912.3212324837</v>
      </c>
      <c r="I76" s="179">
        <f>[1]beschut_werk!M78</f>
        <v>831576.81008574215</v>
      </c>
      <c r="J76" s="178">
        <f>IFERROR(VLOOKUP($B76,[1]WSW!$R$13:$Y$335,4,FALSE()),0)</f>
        <v>6604335.5111467419</v>
      </c>
      <c r="K76" s="173"/>
      <c r="L76" s="181">
        <f t="shared" si="8"/>
        <v>7323879.0372767439</v>
      </c>
      <c r="M76" s="178">
        <f>[1]beschut_werk!N78</f>
        <v>894252.51372871606</v>
      </c>
      <c r="N76" s="180">
        <f>IFERROR(VLOOKUP($B76,[1]WSW!$R$13:$Y$335,5,FALSE()),0)</f>
        <v>6429626.5235480275</v>
      </c>
      <c r="O76" s="173"/>
      <c r="P76" s="178">
        <f t="shared" si="9"/>
        <v>7139037.6749061989</v>
      </c>
      <c r="Q76" s="179">
        <f>[1]beschut_werk!O78</f>
        <v>956912.6892872646</v>
      </c>
      <c r="R76" s="178">
        <f>IFERROR(VLOOKUP($B76,[1]WSW!$R$13:$Y$335,6,FALSE()),0)</f>
        <v>6182124.985618934</v>
      </c>
      <c r="S76" s="173"/>
      <c r="T76" s="178">
        <f t="shared" si="10"/>
        <v>6989267.4956433317</v>
      </c>
      <c r="U76" s="179">
        <f>[1]beschut_werk!P78</f>
        <v>1018858.064979323</v>
      </c>
      <c r="V76" s="178">
        <f>IFERROR(VLOOKUP($B76,[1]WSW!$R$13:$Y$335,7,FALSE()),0)</f>
        <v>5970409.4306640085</v>
      </c>
      <c r="W76" s="173"/>
      <c r="X76" s="178">
        <f t="shared" si="11"/>
        <v>6811373.364357017</v>
      </c>
      <c r="Y76" s="179">
        <f>[1]beschut_werk!Q78</f>
        <v>1081527.3305221633</v>
      </c>
      <c r="Z76" s="178">
        <f>IFERROR(VLOOKUP($B76,[1]WSW!$R$13:$Y$335,8,FALSE()),0)</f>
        <v>5729846.0338348541</v>
      </c>
      <c r="AB76" s="170"/>
    </row>
    <row r="77" spans="2:28">
      <c r="B77" s="183">
        <v>762</v>
      </c>
      <c r="C77" s="182" t="s">
        <v>88</v>
      </c>
      <c r="D77" s="178">
        <f t="shared" si="6"/>
        <v>4432658.0453445613</v>
      </c>
      <c r="E77" s="179">
        <f>[1]beschut_werk!L79</f>
        <v>275300.26024380722</v>
      </c>
      <c r="F77" s="178">
        <f>IFERROR(VLOOKUP($B77,[1]WSW!$R$13:$Y$335,3,FALSE()),0)</f>
        <v>4157357.7851007539</v>
      </c>
      <c r="G77" s="173"/>
      <c r="H77" s="178">
        <f t="shared" si="7"/>
        <v>4144039.0874796505</v>
      </c>
      <c r="I77" s="179">
        <f>[1]beschut_werk!M79</f>
        <v>312177.70216811035</v>
      </c>
      <c r="J77" s="178">
        <f>IFERROR(VLOOKUP($B77,[1]WSW!$R$13:$Y$335,4,FALSE()),0)</f>
        <v>3831861.3853115402</v>
      </c>
      <c r="K77" s="173"/>
      <c r="L77" s="181">
        <f t="shared" si="8"/>
        <v>4132327.1688617477</v>
      </c>
      <c r="M77" s="178">
        <f>[1]beschut_werk!N79</f>
        <v>335706.44528327213</v>
      </c>
      <c r="N77" s="180">
        <f>IFERROR(VLOOKUP($B77,[1]WSW!$R$13:$Y$335,5,FALSE()),0)</f>
        <v>3796620.7235784754</v>
      </c>
      <c r="O77" s="173"/>
      <c r="P77" s="178">
        <f t="shared" si="9"/>
        <v>4006497.1798616899</v>
      </c>
      <c r="Q77" s="179">
        <f>[1]beschut_werk!O79</f>
        <v>359229.35908518673</v>
      </c>
      <c r="R77" s="178">
        <f>IFERROR(VLOOKUP($B77,[1]WSW!$R$13:$Y$335,6,FALSE()),0)</f>
        <v>3647267.8207765031</v>
      </c>
      <c r="S77" s="173"/>
      <c r="T77" s="178">
        <f t="shared" si="10"/>
        <v>3872925.5696472726</v>
      </c>
      <c r="U77" s="179">
        <f>[1]beschut_werk!P79</f>
        <v>382483.93377864553</v>
      </c>
      <c r="V77" s="178">
        <f>IFERROR(VLOOKUP($B77,[1]WSW!$R$13:$Y$335,7,FALSE()),0)</f>
        <v>3490441.6358686271</v>
      </c>
      <c r="W77" s="173"/>
      <c r="X77" s="178">
        <f t="shared" si="11"/>
        <v>3715382.1887070332</v>
      </c>
      <c r="Y77" s="179">
        <f>[1]beschut_werk!Q79</f>
        <v>406010.26000184775</v>
      </c>
      <c r="Z77" s="178">
        <f>IFERROR(VLOOKUP($B77,[1]WSW!$R$13:$Y$335,8,FALSE()),0)</f>
        <v>3309371.9287051852</v>
      </c>
      <c r="AB77" s="170"/>
    </row>
    <row r="78" spans="2:28">
      <c r="B78" s="183">
        <v>150</v>
      </c>
      <c r="C78" s="182" t="s">
        <v>89</v>
      </c>
      <c r="D78" s="178">
        <f t="shared" si="6"/>
        <v>18941406.473781303</v>
      </c>
      <c r="E78" s="179">
        <f>[1]beschut_werk!L80</f>
        <v>1400234.082274542</v>
      </c>
      <c r="F78" s="178">
        <f>IFERROR(VLOOKUP($B78,[1]WSW!$R$13:$Y$335,3,FALSE()),0)</f>
        <v>17541172.391506761</v>
      </c>
      <c r="G78" s="173"/>
      <c r="H78" s="178">
        <f t="shared" si="7"/>
        <v>18087825.932604063</v>
      </c>
      <c r="I78" s="179">
        <f>[1]beschut_werk!M80</f>
        <v>1587800.3817171187</v>
      </c>
      <c r="J78" s="178">
        <f>IFERROR(VLOOKUP($B78,[1]WSW!$R$13:$Y$335,4,FALSE()),0)</f>
        <v>16500025.550886946</v>
      </c>
      <c r="K78" s="173"/>
      <c r="L78" s="181">
        <f t="shared" si="8"/>
        <v>17760522.904521964</v>
      </c>
      <c r="M78" s="178">
        <f>[1]beschut_werk!N80</f>
        <v>1707472.4372166486</v>
      </c>
      <c r="N78" s="180">
        <f>IFERROR(VLOOKUP($B78,[1]WSW!$R$13:$Y$335,5,FALSE()),0)</f>
        <v>16053050.467305316</v>
      </c>
      <c r="O78" s="173"/>
      <c r="P78" s="178">
        <f t="shared" si="9"/>
        <v>17288257.531697594</v>
      </c>
      <c r="Q78" s="179">
        <f>[1]beschut_werk!O80</f>
        <v>1827114.8436229394</v>
      </c>
      <c r="R78" s="178">
        <f>IFERROR(VLOOKUP($B78,[1]WSW!$R$13:$Y$335,6,FALSE()),0)</f>
        <v>15461142.688074656</v>
      </c>
      <c r="S78" s="173"/>
      <c r="T78" s="178">
        <f t="shared" si="10"/>
        <v>16866918.848792244</v>
      </c>
      <c r="U78" s="179">
        <f>[1]beschut_werk!P80</f>
        <v>1945392.4218051871</v>
      </c>
      <c r="V78" s="178">
        <f>IFERROR(VLOOKUP($B78,[1]WSW!$R$13:$Y$335,7,FALSE()),0)</f>
        <v>14921526.426987058</v>
      </c>
      <c r="W78" s="173"/>
      <c r="X78" s="178">
        <f t="shared" si="11"/>
        <v>16604982.926614035</v>
      </c>
      <c r="Y78" s="179">
        <f>[1]beschut_werk!Q80</f>
        <v>2065052.1844921643</v>
      </c>
      <c r="Z78" s="178">
        <f>IFERROR(VLOOKUP($B78,[1]WSW!$R$13:$Y$335,8,FALSE()),0)</f>
        <v>14539930.742121872</v>
      </c>
      <c r="AB78" s="170"/>
    </row>
    <row r="79" spans="2:28">
      <c r="B79" s="183">
        <v>384</v>
      </c>
      <c r="C79" s="182" t="s">
        <v>90</v>
      </c>
      <c r="D79" s="178">
        <f t="shared" si="6"/>
        <v>2042580.1595428686</v>
      </c>
      <c r="E79" s="179">
        <f>[1]beschut_werk!L81</f>
        <v>147143.24254410347</v>
      </c>
      <c r="F79" s="178">
        <f>IFERROR(VLOOKUP($B79,[1]WSW!$R$13:$Y$335,3,FALSE()),0)</f>
        <v>1895436.9169987652</v>
      </c>
      <c r="G79" s="173"/>
      <c r="H79" s="178">
        <f t="shared" si="7"/>
        <v>1955116.9360086331</v>
      </c>
      <c r="I79" s="179">
        <f>[1]beschut_werk!M81</f>
        <v>166853.59943467923</v>
      </c>
      <c r="J79" s="178">
        <f>IFERROR(VLOOKUP($B79,[1]WSW!$R$13:$Y$335,4,FALSE()),0)</f>
        <v>1788263.336573954</v>
      </c>
      <c r="K79" s="173"/>
      <c r="L79" s="181">
        <f t="shared" si="8"/>
        <v>1839647.0654327613</v>
      </c>
      <c r="M79" s="178">
        <f>[1]beschut_werk!N81</f>
        <v>179429.3069617484</v>
      </c>
      <c r="N79" s="180">
        <f>IFERROR(VLOOKUP($B79,[1]WSW!$R$13:$Y$335,5,FALSE()),0)</f>
        <v>1660217.7584710128</v>
      </c>
      <c r="O79" s="173"/>
      <c r="P79" s="178">
        <f t="shared" si="9"/>
        <v>1752806.1349887713</v>
      </c>
      <c r="Q79" s="179">
        <f>[1]beschut_werk!O81</f>
        <v>192001.89882139239</v>
      </c>
      <c r="R79" s="178">
        <f>IFERROR(VLOOKUP($B79,[1]WSW!$R$13:$Y$335,6,FALSE()),0)</f>
        <v>1560804.236167379</v>
      </c>
      <c r="S79" s="173"/>
      <c r="T79" s="178">
        <f t="shared" si="10"/>
        <v>1742874.4433326325</v>
      </c>
      <c r="U79" s="179">
        <f>[1]beschut_werk!P81</f>
        <v>204431.06805410312</v>
      </c>
      <c r="V79" s="178">
        <f>IFERROR(VLOOKUP($B79,[1]WSW!$R$13:$Y$335,7,FALSE()),0)</f>
        <v>1538443.3752785295</v>
      </c>
      <c r="W79" s="173"/>
      <c r="X79" s="178">
        <f t="shared" si="11"/>
        <v>1690640.8374639354</v>
      </c>
      <c r="Y79" s="179">
        <f>[1]beschut_werk!Q81</f>
        <v>217005.48379409045</v>
      </c>
      <c r="Z79" s="178">
        <f>IFERROR(VLOOKUP($B79,[1]WSW!$R$13:$Y$335,8,FALSE()),0)</f>
        <v>1473635.353669845</v>
      </c>
      <c r="AB79" s="170"/>
    </row>
    <row r="80" spans="2:28">
      <c r="B80" s="183">
        <v>1980</v>
      </c>
      <c r="C80" s="182" t="s">
        <v>91</v>
      </c>
      <c r="D80" s="178">
        <f t="shared" si="6"/>
        <v>6485735.6764190635</v>
      </c>
      <c r="E80" s="179">
        <f>[1]beschut_werk!L82</f>
        <v>638411.81039296731</v>
      </c>
      <c r="F80" s="178">
        <f>IFERROR(VLOOKUP($B80,[1]WSW!$R$13:$Y$335,3,FALSE()),0)</f>
        <v>5847323.866026096</v>
      </c>
      <c r="G80" s="173"/>
      <c r="H80" s="178">
        <f t="shared" si="7"/>
        <v>6187551.8752573468</v>
      </c>
      <c r="I80" s="179">
        <f>[1]beschut_werk!M82</f>
        <v>723929.32657949778</v>
      </c>
      <c r="J80" s="178">
        <f>IFERROR(VLOOKUP($B80,[1]WSW!$R$13:$Y$335,4,FALSE()),0)</f>
        <v>5463622.5486778487</v>
      </c>
      <c r="K80" s="173"/>
      <c r="L80" s="181">
        <f t="shared" si="8"/>
        <v>6170073.2229907233</v>
      </c>
      <c r="M80" s="178">
        <f>[1]beschut_werk!N82</f>
        <v>778491.67052758834</v>
      </c>
      <c r="N80" s="180">
        <f>IFERROR(VLOOKUP($B80,[1]WSW!$R$13:$Y$335,5,FALSE()),0)</f>
        <v>5391581.5524631348</v>
      </c>
      <c r="O80" s="173"/>
      <c r="P80" s="178">
        <f t="shared" si="9"/>
        <v>5938128.6324624158</v>
      </c>
      <c r="Q80" s="179">
        <f>[1]beschut_werk!O82</f>
        <v>833040.49649926974</v>
      </c>
      <c r="R80" s="178">
        <f>IFERROR(VLOOKUP($B80,[1]WSW!$R$13:$Y$335,6,FALSE()),0)</f>
        <v>5105088.1359631456</v>
      </c>
      <c r="S80" s="173"/>
      <c r="T80" s="178">
        <f t="shared" si="10"/>
        <v>5643673.8167422414</v>
      </c>
      <c r="U80" s="179">
        <f>[1]beschut_werk!P82</f>
        <v>886967.05333151494</v>
      </c>
      <c r="V80" s="178">
        <f>IFERROR(VLOOKUP($B80,[1]WSW!$R$13:$Y$335,7,FALSE()),0)</f>
        <v>4756706.7634107266</v>
      </c>
      <c r="W80" s="173"/>
      <c r="X80" s="178">
        <f t="shared" si="11"/>
        <v>5539205.1568398094</v>
      </c>
      <c r="Y80" s="179">
        <f>[1]beschut_werk!Q82</f>
        <v>941523.7925904924</v>
      </c>
      <c r="Z80" s="178">
        <f>IFERROR(VLOOKUP($B80,[1]WSW!$R$13:$Y$335,8,FALSE()),0)</f>
        <v>4597681.364249317</v>
      </c>
      <c r="AB80" s="170"/>
    </row>
    <row r="81" spans="2:28">
      <c r="B81" s="183">
        <v>1774</v>
      </c>
      <c r="C81" s="182" t="s">
        <v>92</v>
      </c>
      <c r="D81" s="178">
        <f t="shared" si="6"/>
        <v>2282791.4614866748</v>
      </c>
      <c r="E81" s="179">
        <f>[1]beschut_werk!L83</f>
        <v>80691.455588702098</v>
      </c>
      <c r="F81" s="178">
        <f>IFERROR(VLOOKUP($B81,[1]WSW!$R$13:$Y$335,3,FALSE()),0)</f>
        <v>2202100.0058979727</v>
      </c>
      <c r="G81" s="173"/>
      <c r="H81" s="178">
        <f t="shared" si="7"/>
        <v>2100709.8373122616</v>
      </c>
      <c r="I81" s="179">
        <f>[1]beschut_werk!M83</f>
        <v>91500.360980308164</v>
      </c>
      <c r="J81" s="178">
        <f>IFERROR(VLOOKUP($B81,[1]WSW!$R$13:$Y$335,4,FALSE()),0)</f>
        <v>2009209.4763319532</v>
      </c>
      <c r="K81" s="173"/>
      <c r="L81" s="181">
        <f t="shared" si="8"/>
        <v>2068253.3621366986</v>
      </c>
      <c r="M81" s="178">
        <f>[1]beschut_werk!N83</f>
        <v>98396.716720959012</v>
      </c>
      <c r="N81" s="180">
        <f>IFERROR(VLOOKUP($B81,[1]WSW!$R$13:$Y$335,5,FALSE()),0)</f>
        <v>1969856.6454157396</v>
      </c>
      <c r="O81" s="173"/>
      <c r="P81" s="178">
        <f t="shared" si="9"/>
        <v>1907791.0630729001</v>
      </c>
      <c r="Q81" s="179">
        <f>[1]beschut_werk!O83</f>
        <v>105291.36386979607</v>
      </c>
      <c r="R81" s="178">
        <f>IFERROR(VLOOKUP($B81,[1]WSW!$R$13:$Y$335,6,FALSE()),0)</f>
        <v>1802499.699203104</v>
      </c>
      <c r="S81" s="173"/>
      <c r="T81" s="178">
        <f t="shared" si="10"/>
        <v>1772772.7642880252</v>
      </c>
      <c r="U81" s="179">
        <f>[1]beschut_werk!P83</f>
        <v>112107.35990063744</v>
      </c>
      <c r="V81" s="178">
        <f>IFERROR(VLOOKUP($B81,[1]WSW!$R$13:$Y$335,7,FALSE()),0)</f>
        <v>1660665.4043873877</v>
      </c>
      <c r="W81" s="173"/>
      <c r="X81" s="178">
        <f t="shared" si="11"/>
        <v>1593387.9166599324</v>
      </c>
      <c r="Y81" s="179">
        <f>[1]beschut_werk!Q83</f>
        <v>119003.00724192084</v>
      </c>
      <c r="Z81" s="178">
        <f>IFERROR(VLOOKUP($B81,[1]WSW!$R$13:$Y$335,8,FALSE()),0)</f>
        <v>1474384.9094180115</v>
      </c>
      <c r="AB81" s="170"/>
    </row>
    <row r="82" spans="2:28">
      <c r="B82" s="183">
        <v>221</v>
      </c>
      <c r="C82" s="182" t="s">
        <v>93</v>
      </c>
      <c r="D82" s="178">
        <f t="shared" si="6"/>
        <v>1583046.174074424</v>
      </c>
      <c r="E82" s="179">
        <f>[1]beschut_werk!L84</f>
        <v>92557.846116452361</v>
      </c>
      <c r="F82" s="178">
        <f>IFERROR(VLOOKUP($B82,[1]WSW!$R$13:$Y$335,3,FALSE()),0)</f>
        <v>1490488.3279579717</v>
      </c>
      <c r="G82" s="173"/>
      <c r="H82" s="178">
        <f t="shared" si="7"/>
        <v>1523607.4896300726</v>
      </c>
      <c r="I82" s="179">
        <f>[1]beschut_werk!M84</f>
        <v>104956.29641858875</v>
      </c>
      <c r="J82" s="178">
        <f>IFERROR(VLOOKUP($B82,[1]WSW!$R$13:$Y$335,4,FALSE()),0)</f>
        <v>1418651.1932114838</v>
      </c>
      <c r="K82" s="173"/>
      <c r="L82" s="181">
        <f t="shared" si="8"/>
        <v>1385930.5808364593</v>
      </c>
      <c r="M82" s="178">
        <f>[1]beschut_werk!N84</f>
        <v>112866.82212110001</v>
      </c>
      <c r="N82" s="180">
        <f>IFERROR(VLOOKUP($B82,[1]WSW!$R$13:$Y$335,5,FALSE()),0)</f>
        <v>1273063.7587153593</v>
      </c>
      <c r="O82" s="173"/>
      <c r="P82" s="178">
        <f t="shared" si="9"/>
        <v>1379384.4511484448</v>
      </c>
      <c r="Q82" s="179">
        <f>[1]beschut_werk!O84</f>
        <v>120775.38796829546</v>
      </c>
      <c r="R82" s="178">
        <f>IFERROR(VLOOKUP($B82,[1]WSW!$R$13:$Y$335,6,FALSE()),0)</f>
        <v>1258609.0631801493</v>
      </c>
      <c r="S82" s="173"/>
      <c r="T82" s="178">
        <f t="shared" si="10"/>
        <v>1317146.3985503647</v>
      </c>
      <c r="U82" s="179">
        <f>[1]beschut_werk!P84</f>
        <v>128593.7363566135</v>
      </c>
      <c r="V82" s="178">
        <f>IFERROR(VLOOKUP($B82,[1]WSW!$R$13:$Y$335,7,FALSE()),0)</f>
        <v>1188552.6621937512</v>
      </c>
      <c r="W82" s="173"/>
      <c r="X82" s="178">
        <f t="shared" si="11"/>
        <v>1292331.2190617495</v>
      </c>
      <c r="Y82" s="179">
        <f>[1]beschut_werk!Q84</f>
        <v>136503.44948337975</v>
      </c>
      <c r="Z82" s="178">
        <f>IFERROR(VLOOKUP($B82,[1]WSW!$R$13:$Y$335,8,FALSE()),0)</f>
        <v>1155827.7695783698</v>
      </c>
      <c r="AB82" s="170"/>
    </row>
    <row r="83" spans="2:28">
      <c r="B83" s="183">
        <v>222</v>
      </c>
      <c r="C83" s="182" t="s">
        <v>94</v>
      </c>
      <c r="D83" s="178">
        <f t="shared" si="6"/>
        <v>9115118.1697276384</v>
      </c>
      <c r="E83" s="179">
        <f>[1]beschut_werk!L85</f>
        <v>531614.29564321367</v>
      </c>
      <c r="F83" s="178">
        <f>IFERROR(VLOOKUP($B83,[1]WSW!$R$13:$Y$335,3,FALSE()),0)</f>
        <v>8583503.8740844242</v>
      </c>
      <c r="G83" s="173"/>
      <c r="H83" s="178">
        <f t="shared" si="7"/>
        <v>8636874.3250558171</v>
      </c>
      <c r="I83" s="179">
        <f>[1]beschut_werk!M85</f>
        <v>602825.90763497131</v>
      </c>
      <c r="J83" s="178">
        <f>IFERROR(VLOOKUP($B83,[1]WSW!$R$13:$Y$335,4,FALSE()),0)</f>
        <v>8034048.4174208455</v>
      </c>
      <c r="K83" s="173"/>
      <c r="L83" s="181">
        <f t="shared" si="8"/>
        <v>8499924.6200609989</v>
      </c>
      <c r="M83" s="178">
        <f>[1]beschut_werk!N85</f>
        <v>648260.72192631813</v>
      </c>
      <c r="N83" s="180">
        <f>IFERROR(VLOOKUP($B83,[1]WSW!$R$13:$Y$335,5,FALSE()),0)</f>
        <v>7851663.8981346805</v>
      </c>
      <c r="O83" s="173"/>
      <c r="P83" s="178">
        <f t="shared" si="9"/>
        <v>8312600.1521260114</v>
      </c>
      <c r="Q83" s="179">
        <f>[1]beschut_werk!O85</f>
        <v>693684.27961277403</v>
      </c>
      <c r="R83" s="178">
        <f>IFERROR(VLOOKUP($B83,[1]WSW!$R$13:$Y$335,6,FALSE()),0)</f>
        <v>7618915.8725132374</v>
      </c>
      <c r="S83" s="173"/>
      <c r="T83" s="178">
        <f t="shared" si="10"/>
        <v>8043106.2199561195</v>
      </c>
      <c r="U83" s="179">
        <f>[1]beschut_werk!P85</f>
        <v>738589.6652277289</v>
      </c>
      <c r="V83" s="178">
        <f>IFERROR(VLOOKUP($B83,[1]WSW!$R$13:$Y$335,7,FALSE()),0)</f>
        <v>7304516.5547283906</v>
      </c>
      <c r="W83" s="173"/>
      <c r="X83" s="178">
        <f t="shared" si="11"/>
        <v>7723804.3844607295</v>
      </c>
      <c r="Y83" s="179">
        <f>[1]beschut_werk!Q85</f>
        <v>784019.8124173606</v>
      </c>
      <c r="Z83" s="178">
        <f>IFERROR(VLOOKUP($B83,[1]WSW!$R$13:$Y$335,8,FALSE()),0)</f>
        <v>6939784.5720433686</v>
      </c>
      <c r="AB83" s="170"/>
    </row>
    <row r="84" spans="2:28">
      <c r="B84" s="183">
        <v>766</v>
      </c>
      <c r="C84" s="182" t="s">
        <v>95</v>
      </c>
      <c r="D84" s="178">
        <f t="shared" si="6"/>
        <v>1597799.1592571063</v>
      </c>
      <c r="E84" s="179">
        <f>[1]beschut_werk!L86</f>
        <v>104424.23664420264</v>
      </c>
      <c r="F84" s="178">
        <f>IFERROR(VLOOKUP($B84,[1]WSW!$R$13:$Y$335,3,FALSE()),0)</f>
        <v>1493374.9226129036</v>
      </c>
      <c r="G84" s="173"/>
      <c r="H84" s="178">
        <f t="shared" si="7"/>
        <v>1533890.6334590809</v>
      </c>
      <c r="I84" s="179">
        <f>[1]beschut_werk!M86</f>
        <v>118412.23185686933</v>
      </c>
      <c r="J84" s="178">
        <f>IFERROR(VLOOKUP($B84,[1]WSW!$R$13:$Y$335,4,FALSE()),0)</f>
        <v>1415478.4016022116</v>
      </c>
      <c r="K84" s="173"/>
      <c r="L84" s="181">
        <f t="shared" si="8"/>
        <v>1515105.7935384405</v>
      </c>
      <c r="M84" s="178">
        <f>[1]beschut_werk!N86</f>
        <v>127336.92752124101</v>
      </c>
      <c r="N84" s="180">
        <f>IFERROR(VLOOKUP($B84,[1]WSW!$R$13:$Y$335,5,FALSE()),0)</f>
        <v>1387768.8660171996</v>
      </c>
      <c r="O84" s="173"/>
      <c r="P84" s="178">
        <f t="shared" si="9"/>
        <v>1418933.7767256822</v>
      </c>
      <c r="Q84" s="179">
        <f>[1]beschut_werk!O86</f>
        <v>136259.41206679484</v>
      </c>
      <c r="R84" s="178">
        <f>IFERROR(VLOOKUP($B84,[1]WSW!$R$13:$Y$335,6,FALSE()),0)</f>
        <v>1282674.3646588873</v>
      </c>
      <c r="S84" s="173"/>
      <c r="T84" s="178">
        <f t="shared" si="10"/>
        <v>1435010.4402229807</v>
      </c>
      <c r="U84" s="179">
        <f>[1]beschut_werk!P86</f>
        <v>145080.11281258956</v>
      </c>
      <c r="V84" s="178">
        <f>IFERROR(VLOOKUP($B84,[1]WSW!$R$13:$Y$335,7,FALSE()),0)</f>
        <v>1289930.3274103911</v>
      </c>
      <c r="W84" s="173"/>
      <c r="X84" s="178">
        <f t="shared" si="11"/>
        <v>1404997.9137670589</v>
      </c>
      <c r="Y84" s="179">
        <f>[1]beschut_werk!Q86</f>
        <v>154003.89172483864</v>
      </c>
      <c r="Z84" s="178">
        <f>IFERROR(VLOOKUP($B84,[1]WSW!$R$13:$Y$335,8,FALSE()),0)</f>
        <v>1250994.0220422202</v>
      </c>
      <c r="AB84" s="170"/>
    </row>
    <row r="85" spans="2:28">
      <c r="B85" s="183">
        <v>505</v>
      </c>
      <c r="C85" s="182" t="s">
        <v>96</v>
      </c>
      <c r="D85" s="178">
        <f t="shared" si="6"/>
        <v>21636812.335099038</v>
      </c>
      <c r="E85" s="179">
        <f>[1]beschut_werk!L87</f>
        <v>1333782.2953191311</v>
      </c>
      <c r="F85" s="178">
        <f>IFERROR(VLOOKUP($B85,[1]WSW!$R$13:$Y$335,3,FALSE()),0)</f>
        <v>20303030.039779905</v>
      </c>
      <c r="G85" s="173"/>
      <c r="H85" s="178">
        <f t="shared" si="7"/>
        <v>20594212.591333844</v>
      </c>
      <c r="I85" s="179">
        <f>[1]beschut_werk!M87</f>
        <v>1512447.1432627372</v>
      </c>
      <c r="J85" s="178">
        <f>IFERROR(VLOOKUP($B85,[1]WSW!$R$13:$Y$335,4,FALSE()),0)</f>
        <v>19081765.448071107</v>
      </c>
      <c r="K85" s="173"/>
      <c r="L85" s="181">
        <f t="shared" si="8"/>
        <v>19730747.127494212</v>
      </c>
      <c r="M85" s="178">
        <f>[1]beschut_werk!N87</f>
        <v>1626439.8469758478</v>
      </c>
      <c r="N85" s="180">
        <f>IFERROR(VLOOKUP($B85,[1]WSW!$R$13:$Y$335,5,FALSE()),0)</f>
        <v>18104307.280518364</v>
      </c>
      <c r="O85" s="173"/>
      <c r="P85" s="178">
        <f t="shared" si="9"/>
        <v>19126874.611253615</v>
      </c>
      <c r="Q85" s="179">
        <f>[1]beschut_werk!O87</f>
        <v>1740404.3086713306</v>
      </c>
      <c r="R85" s="178">
        <f>IFERROR(VLOOKUP($B85,[1]WSW!$R$13:$Y$335,6,FALSE()),0)</f>
        <v>17386470.302582286</v>
      </c>
      <c r="S85" s="173"/>
      <c r="T85" s="178">
        <f t="shared" si="10"/>
        <v>18252300.01551776</v>
      </c>
      <c r="U85" s="179">
        <f>[1]beschut_werk!P87</f>
        <v>1853068.7136517081</v>
      </c>
      <c r="V85" s="178">
        <f>IFERROR(VLOOKUP($B85,[1]WSW!$R$13:$Y$335,7,FALSE()),0)</f>
        <v>16399231.301866051</v>
      </c>
      <c r="W85" s="173"/>
      <c r="X85" s="178">
        <f t="shared" si="11"/>
        <v>17415667.201847058</v>
      </c>
      <c r="Y85" s="179">
        <f>[1]beschut_werk!Q87</f>
        <v>1967049.7079399803</v>
      </c>
      <c r="Z85" s="178">
        <f>IFERROR(VLOOKUP($B85,[1]WSW!$R$13:$Y$335,8,FALSE()),0)</f>
        <v>15448617.493907079</v>
      </c>
      <c r="AB85" s="170"/>
    </row>
    <row r="86" spans="2:28">
      <c r="B86" s="183">
        <v>498</v>
      </c>
      <c r="C86" s="182" t="s">
        <v>97</v>
      </c>
      <c r="D86" s="178">
        <f t="shared" si="6"/>
        <v>1393023.7816216426</v>
      </c>
      <c r="E86" s="179">
        <f>[1]beschut_werk!L88</f>
        <v>71198.343166501887</v>
      </c>
      <c r="F86" s="178">
        <f>IFERROR(VLOOKUP($B86,[1]WSW!$R$13:$Y$335,3,FALSE()),0)</f>
        <v>1321825.4384551407</v>
      </c>
      <c r="G86" s="173"/>
      <c r="H86" s="178">
        <f t="shared" si="7"/>
        <v>1358892.3653303357</v>
      </c>
      <c r="I86" s="179">
        <f>[1]beschut_werk!M88</f>
        <v>80735.612629683746</v>
      </c>
      <c r="J86" s="178">
        <f>IFERROR(VLOOKUP($B86,[1]WSW!$R$13:$Y$335,4,FALSE()),0)</f>
        <v>1278156.752700652</v>
      </c>
      <c r="K86" s="173"/>
      <c r="L86" s="181">
        <f t="shared" si="8"/>
        <v>1371153.0994697618</v>
      </c>
      <c r="M86" s="178">
        <f>[1]beschut_werk!N88</f>
        <v>86820.632400846254</v>
      </c>
      <c r="N86" s="180">
        <f>IFERROR(VLOOKUP($B86,[1]WSW!$R$13:$Y$335,5,FALSE()),0)</f>
        <v>1284332.4670689155</v>
      </c>
      <c r="O86" s="173"/>
      <c r="P86" s="178">
        <f t="shared" si="9"/>
        <v>1340506.605903497</v>
      </c>
      <c r="Q86" s="179">
        <f>[1]beschut_werk!O88</f>
        <v>92904.144590996613</v>
      </c>
      <c r="R86" s="178">
        <f>IFERROR(VLOOKUP($B86,[1]WSW!$R$13:$Y$335,6,FALSE()),0)</f>
        <v>1247602.4613125003</v>
      </c>
      <c r="S86" s="173"/>
      <c r="T86" s="178">
        <f t="shared" si="10"/>
        <v>1290822.0307087817</v>
      </c>
      <c r="U86" s="179">
        <f>[1]beschut_werk!P88</f>
        <v>98918.258735856638</v>
      </c>
      <c r="V86" s="178">
        <f>IFERROR(VLOOKUP($B86,[1]WSW!$R$13:$Y$335,7,FALSE()),0)</f>
        <v>1191903.7719729249</v>
      </c>
      <c r="W86" s="173"/>
      <c r="X86" s="178">
        <f t="shared" si="11"/>
        <v>1206080.502958847</v>
      </c>
      <c r="Y86" s="179">
        <f>[1]beschut_werk!Q88</f>
        <v>105002.65344875376</v>
      </c>
      <c r="Z86" s="178">
        <f>IFERROR(VLOOKUP($B86,[1]WSW!$R$13:$Y$335,8,FALSE()),0)</f>
        <v>1101077.8495100932</v>
      </c>
      <c r="AB86" s="170"/>
    </row>
    <row r="87" spans="2:28">
      <c r="B87" s="183">
        <v>1719</v>
      </c>
      <c r="C87" s="182" t="s">
        <v>98</v>
      </c>
      <c r="D87" s="178">
        <f t="shared" si="6"/>
        <v>1573650.4148125059</v>
      </c>
      <c r="E87" s="179">
        <f>[1]beschut_werk!L89</f>
        <v>85438.011799802262</v>
      </c>
      <c r="F87" s="178">
        <f>IFERROR(VLOOKUP($B87,[1]WSW!$R$13:$Y$335,3,FALSE()),0)</f>
        <v>1488212.4030127036</v>
      </c>
      <c r="G87" s="173"/>
      <c r="H87" s="178">
        <f t="shared" si="7"/>
        <v>1446280.7844872673</v>
      </c>
      <c r="I87" s="179">
        <f>[1]beschut_werk!M89</f>
        <v>96882.735155620467</v>
      </c>
      <c r="J87" s="178">
        <f>IFERROR(VLOOKUP($B87,[1]WSW!$R$13:$Y$335,4,FALSE()),0)</f>
        <v>1349398.0493316469</v>
      </c>
      <c r="K87" s="173"/>
      <c r="L87" s="181">
        <f t="shared" si="8"/>
        <v>1424636.5604451618</v>
      </c>
      <c r="M87" s="178">
        <f>[1]beschut_werk!N89</f>
        <v>104184.75888101548</v>
      </c>
      <c r="N87" s="180">
        <f>IFERROR(VLOOKUP($B87,[1]WSW!$R$13:$Y$335,5,FALSE()),0)</f>
        <v>1320451.8015641463</v>
      </c>
      <c r="O87" s="173"/>
      <c r="P87" s="178">
        <f t="shared" si="9"/>
        <v>1422454.4155241211</v>
      </c>
      <c r="Q87" s="179">
        <f>[1]beschut_werk!O89</f>
        <v>111484.9735091959</v>
      </c>
      <c r="R87" s="178">
        <f>IFERROR(VLOOKUP($B87,[1]WSW!$R$13:$Y$335,6,FALSE()),0)</f>
        <v>1310969.4420149252</v>
      </c>
      <c r="S87" s="173"/>
      <c r="T87" s="178">
        <f t="shared" si="10"/>
        <v>1436827.7340640847</v>
      </c>
      <c r="U87" s="179">
        <f>[1]beschut_werk!P89</f>
        <v>118701.91048302794</v>
      </c>
      <c r="V87" s="178">
        <f>IFERROR(VLOOKUP($B87,[1]WSW!$R$13:$Y$335,7,FALSE()),0)</f>
        <v>1318125.8235810567</v>
      </c>
      <c r="W87" s="173"/>
      <c r="X87" s="178">
        <f t="shared" si="11"/>
        <v>1426195.9527816644</v>
      </c>
      <c r="Y87" s="179">
        <f>[1]beschut_werk!Q89</f>
        <v>126003.18413850447</v>
      </c>
      <c r="Z87" s="178">
        <f>IFERROR(VLOOKUP($B87,[1]WSW!$R$13:$Y$335,8,FALSE()),0)</f>
        <v>1300192.7686431599</v>
      </c>
      <c r="AB87" s="170"/>
    </row>
    <row r="88" spans="2:28">
      <c r="B88" s="183">
        <v>303</v>
      </c>
      <c r="C88" s="182" t="s">
        <v>99</v>
      </c>
      <c r="D88" s="178">
        <f t="shared" si="6"/>
        <v>1996665.8667161698</v>
      </c>
      <c r="E88" s="179">
        <f>[1]beschut_werk!L90</f>
        <v>149516.520649654</v>
      </c>
      <c r="F88" s="178">
        <f>IFERROR(VLOOKUP($B88,[1]WSW!$R$13:$Y$335,3,FALSE()),0)</f>
        <v>1847149.3460665157</v>
      </c>
      <c r="G88" s="173"/>
      <c r="H88" s="178">
        <f t="shared" si="7"/>
        <v>1956309.5039935363</v>
      </c>
      <c r="I88" s="179">
        <f>[1]beschut_werk!M90</f>
        <v>169544.7865223359</v>
      </c>
      <c r="J88" s="178">
        <f>IFERROR(VLOOKUP($B88,[1]WSW!$R$13:$Y$335,4,FALSE()),0)</f>
        <v>1786764.7174712005</v>
      </c>
      <c r="K88" s="173"/>
      <c r="L88" s="181">
        <f t="shared" si="8"/>
        <v>1881806.7638870135</v>
      </c>
      <c r="M88" s="178">
        <f>[1]beschut_werk!N90</f>
        <v>182323.32804177719</v>
      </c>
      <c r="N88" s="180">
        <f>IFERROR(VLOOKUP($B88,[1]WSW!$R$13:$Y$335,5,FALSE()),0)</f>
        <v>1699483.4358452363</v>
      </c>
      <c r="O88" s="173"/>
      <c r="P88" s="178">
        <f t="shared" si="9"/>
        <v>1830321.6733013322</v>
      </c>
      <c r="Q88" s="179">
        <f>[1]beschut_werk!O90</f>
        <v>195098.70364109293</v>
      </c>
      <c r="R88" s="178">
        <f>IFERROR(VLOOKUP($B88,[1]WSW!$R$13:$Y$335,6,FALSE()),0)</f>
        <v>1635222.9696602393</v>
      </c>
      <c r="S88" s="173"/>
      <c r="T88" s="178">
        <f t="shared" si="10"/>
        <v>1806397.0244065356</v>
      </c>
      <c r="U88" s="179">
        <f>[1]beschut_werk!P90</f>
        <v>207728.34334529898</v>
      </c>
      <c r="V88" s="178">
        <f>IFERROR(VLOOKUP($B88,[1]WSW!$R$13:$Y$335,7,FALSE()),0)</f>
        <v>1598668.6810612367</v>
      </c>
      <c r="W88" s="173"/>
      <c r="X88" s="178">
        <f t="shared" si="11"/>
        <v>1778565.9082400717</v>
      </c>
      <c r="Y88" s="179">
        <f>[1]beschut_werk!Q90</f>
        <v>220505.57224238294</v>
      </c>
      <c r="Z88" s="178">
        <f>IFERROR(VLOOKUP($B88,[1]WSW!$R$13:$Y$335,8,FALSE()),0)</f>
        <v>1558060.3359976888</v>
      </c>
      <c r="AB88" s="170"/>
    </row>
    <row r="89" spans="2:28">
      <c r="B89" s="183">
        <v>225</v>
      </c>
      <c r="C89" s="182" t="s">
        <v>100</v>
      </c>
      <c r="D89" s="178">
        <f t="shared" si="6"/>
        <v>2327007.2596286666</v>
      </c>
      <c r="E89" s="179">
        <f>[1]beschut_werk!L91</f>
        <v>104424.23664420264</v>
      </c>
      <c r="F89" s="178">
        <f>IFERROR(VLOOKUP($B89,[1]WSW!$R$13:$Y$335,3,FALSE()),0)</f>
        <v>2222583.0229844637</v>
      </c>
      <c r="G89" s="173"/>
      <c r="H89" s="178">
        <f t="shared" si="7"/>
        <v>2202905.1345957504</v>
      </c>
      <c r="I89" s="179">
        <f>[1]beschut_werk!M91</f>
        <v>118412.23185686933</v>
      </c>
      <c r="J89" s="178">
        <f>IFERROR(VLOOKUP($B89,[1]WSW!$R$13:$Y$335,4,FALSE()),0)</f>
        <v>2084492.9027388808</v>
      </c>
      <c r="K89" s="173"/>
      <c r="L89" s="181">
        <f t="shared" si="8"/>
        <v>1967409.0653309887</v>
      </c>
      <c r="M89" s="178">
        <f>[1]beschut_werk!N91</f>
        <v>127336.92752124101</v>
      </c>
      <c r="N89" s="180">
        <f>IFERROR(VLOOKUP($B89,[1]WSW!$R$13:$Y$335,5,FALSE()),0)</f>
        <v>1840072.1378097478</v>
      </c>
      <c r="O89" s="173"/>
      <c r="P89" s="178">
        <f t="shared" si="9"/>
        <v>1848619.3411371019</v>
      </c>
      <c r="Q89" s="179">
        <f>[1]beschut_werk!O91</f>
        <v>136259.41206679484</v>
      </c>
      <c r="R89" s="178">
        <f>IFERROR(VLOOKUP($B89,[1]WSW!$R$13:$Y$335,6,FALSE()),0)</f>
        <v>1712359.9290703069</v>
      </c>
      <c r="S89" s="173"/>
      <c r="T89" s="178">
        <f t="shared" si="10"/>
        <v>1674744.6418363226</v>
      </c>
      <c r="U89" s="179">
        <f>[1]beschut_werk!P91</f>
        <v>145080.11281258956</v>
      </c>
      <c r="V89" s="178">
        <f>IFERROR(VLOOKUP($B89,[1]WSW!$R$13:$Y$335,7,FALSE()),0)</f>
        <v>1529664.529023733</v>
      </c>
      <c r="W89" s="173"/>
      <c r="X89" s="178">
        <f t="shared" si="11"/>
        <v>1632316.4096067052</v>
      </c>
      <c r="Y89" s="179">
        <f>[1]beschut_werk!Q91</f>
        <v>154003.89172483864</v>
      </c>
      <c r="Z89" s="178">
        <f>IFERROR(VLOOKUP($B89,[1]WSW!$R$13:$Y$335,8,FALSE()),0)</f>
        <v>1478312.5178818665</v>
      </c>
      <c r="AB89" s="170"/>
    </row>
    <row r="90" spans="2:28">
      <c r="B90" s="183">
        <v>226</v>
      </c>
      <c r="C90" s="182" t="s">
        <v>101</v>
      </c>
      <c r="D90" s="178">
        <f t="shared" si="6"/>
        <v>2084659.1759422929</v>
      </c>
      <c r="E90" s="179">
        <f>[1]beschut_werk!L92</f>
        <v>159009.6330718539</v>
      </c>
      <c r="F90" s="178">
        <f>IFERROR(VLOOKUP($B90,[1]WSW!$R$13:$Y$335,3,FALSE()),0)</f>
        <v>1925649.5428704391</v>
      </c>
      <c r="G90" s="173"/>
      <c r="H90" s="178">
        <f t="shared" si="7"/>
        <v>1881584.6523720725</v>
      </c>
      <c r="I90" s="179">
        <f>[1]beschut_werk!M92</f>
        <v>180309.53487295995</v>
      </c>
      <c r="J90" s="178">
        <f>IFERROR(VLOOKUP($B90,[1]WSW!$R$13:$Y$335,4,FALSE()),0)</f>
        <v>1701275.1174991124</v>
      </c>
      <c r="K90" s="173"/>
      <c r="L90" s="181">
        <f t="shared" si="8"/>
        <v>1783956.5418594643</v>
      </c>
      <c r="M90" s="178">
        <f>[1]beschut_werk!N92</f>
        <v>193899.41236188952</v>
      </c>
      <c r="N90" s="180">
        <f>IFERROR(VLOOKUP($B90,[1]WSW!$R$13:$Y$335,5,FALSE()),0)</f>
        <v>1590057.1294975746</v>
      </c>
      <c r="O90" s="173"/>
      <c r="P90" s="178">
        <f t="shared" si="9"/>
        <v>1650257.6928792137</v>
      </c>
      <c r="Q90" s="179">
        <f>[1]beschut_werk!O92</f>
        <v>207485.92291989195</v>
      </c>
      <c r="R90" s="178">
        <f>IFERROR(VLOOKUP($B90,[1]WSW!$R$13:$Y$335,6,FALSE()),0)</f>
        <v>1442771.7699593217</v>
      </c>
      <c r="S90" s="173"/>
      <c r="T90" s="178">
        <f t="shared" si="10"/>
        <v>1633065.0313835279</v>
      </c>
      <c r="U90" s="179">
        <f>[1]beschut_werk!P92</f>
        <v>220917.44451007934</v>
      </c>
      <c r="V90" s="178">
        <f>IFERROR(VLOOKUP($B90,[1]WSW!$R$13:$Y$335,7,FALSE()),0)</f>
        <v>1412147.5868734485</v>
      </c>
      <c r="W90" s="173"/>
      <c r="X90" s="178">
        <f t="shared" si="11"/>
        <v>1519160.5313322907</v>
      </c>
      <c r="Y90" s="179">
        <f>[1]beschut_werk!Q92</f>
        <v>234505.92603554955</v>
      </c>
      <c r="Z90" s="178">
        <f>IFERROR(VLOOKUP($B90,[1]WSW!$R$13:$Y$335,8,FALSE()),0)</f>
        <v>1284654.6052967412</v>
      </c>
      <c r="AB90" s="170"/>
    </row>
    <row r="91" spans="2:28">
      <c r="B91" s="183">
        <v>1711</v>
      </c>
      <c r="C91" s="182" t="s">
        <v>102</v>
      </c>
      <c r="D91" s="178">
        <f t="shared" si="6"/>
        <v>3740166.1630504322</v>
      </c>
      <c r="E91" s="179">
        <f>[1]beschut_werk!L93</f>
        <v>199355.36086620495</v>
      </c>
      <c r="F91" s="178">
        <f>IFERROR(VLOOKUP($B91,[1]WSW!$R$13:$Y$335,3,FALSE()),0)</f>
        <v>3540810.8021842274</v>
      </c>
      <c r="G91" s="173"/>
      <c r="H91" s="178">
        <f t="shared" si="7"/>
        <v>3377947.5072001629</v>
      </c>
      <c r="I91" s="179">
        <f>[1]beschut_werk!M93</f>
        <v>226059.71536311408</v>
      </c>
      <c r="J91" s="178">
        <f>IFERROR(VLOOKUP($B91,[1]WSW!$R$13:$Y$335,4,FALSE()),0)</f>
        <v>3151887.7918370487</v>
      </c>
      <c r="K91" s="173"/>
      <c r="L91" s="181">
        <f t="shared" si="8"/>
        <v>3184567.6984568145</v>
      </c>
      <c r="M91" s="178">
        <f>[1]beschut_werk!N93</f>
        <v>243097.77072236908</v>
      </c>
      <c r="N91" s="180">
        <f>IFERROR(VLOOKUP($B91,[1]WSW!$R$13:$Y$335,5,FALSE()),0)</f>
        <v>2941469.9277344453</v>
      </c>
      <c r="O91" s="173"/>
      <c r="P91" s="178">
        <f t="shared" si="9"/>
        <v>3057525.6179592875</v>
      </c>
      <c r="Q91" s="179">
        <f>[1]beschut_werk!O93</f>
        <v>260131.60485479006</v>
      </c>
      <c r="R91" s="178">
        <f>IFERROR(VLOOKUP($B91,[1]WSW!$R$13:$Y$335,6,FALSE()),0)</f>
        <v>2797394.0131044975</v>
      </c>
      <c r="S91" s="173"/>
      <c r="T91" s="178">
        <f t="shared" si="10"/>
        <v>2825563.1376894</v>
      </c>
      <c r="U91" s="179">
        <f>[1]beschut_werk!P93</f>
        <v>276971.1244603981</v>
      </c>
      <c r="V91" s="178">
        <f>IFERROR(VLOOKUP($B91,[1]WSW!$R$13:$Y$335,7,FALSE()),0)</f>
        <v>2548592.0132290018</v>
      </c>
      <c r="W91" s="173"/>
      <c r="X91" s="178">
        <f t="shared" si="11"/>
        <v>2641396.2686596038</v>
      </c>
      <c r="Y91" s="179">
        <f>[1]beschut_werk!Q93</f>
        <v>294007.42965651001</v>
      </c>
      <c r="Z91" s="178">
        <f>IFERROR(VLOOKUP($B91,[1]WSW!$R$13:$Y$335,8,FALSE()),0)</f>
        <v>2347388.839003094</v>
      </c>
      <c r="AB91" s="170"/>
    </row>
    <row r="92" spans="2:28">
      <c r="B92" s="183">
        <v>385</v>
      </c>
      <c r="C92" s="182" t="s">
        <v>103</v>
      </c>
      <c r="D92" s="178">
        <f t="shared" si="6"/>
        <v>1836726.6777622728</v>
      </c>
      <c r="E92" s="179">
        <f>[1]beschut_werk!L94</f>
        <v>118663.90527750313</v>
      </c>
      <c r="F92" s="178">
        <f>IFERROR(VLOOKUP($B92,[1]WSW!$R$13:$Y$335,3,FALSE()),0)</f>
        <v>1718062.7724847696</v>
      </c>
      <c r="G92" s="173"/>
      <c r="H92" s="178">
        <f t="shared" si="7"/>
        <v>1667287.5349669449</v>
      </c>
      <c r="I92" s="179">
        <f>[1]beschut_werk!M94</f>
        <v>134559.3543828062</v>
      </c>
      <c r="J92" s="178">
        <f>IFERROR(VLOOKUP($B92,[1]WSW!$R$13:$Y$335,4,FALSE()),0)</f>
        <v>1532728.1805841387</v>
      </c>
      <c r="K92" s="173"/>
      <c r="L92" s="181">
        <f t="shared" si="8"/>
        <v>1528404.5443030878</v>
      </c>
      <c r="M92" s="178">
        <f>[1]beschut_werk!N94</f>
        <v>144701.0540014104</v>
      </c>
      <c r="N92" s="180">
        <f>IFERROR(VLOOKUP($B92,[1]WSW!$R$13:$Y$335,5,FALSE()),0)</f>
        <v>1383703.4903016773</v>
      </c>
      <c r="O92" s="173"/>
      <c r="P92" s="178">
        <f t="shared" si="9"/>
        <v>1466997.7371256726</v>
      </c>
      <c r="Q92" s="179">
        <f>[1]beschut_werk!O94</f>
        <v>154840.24098499431</v>
      </c>
      <c r="R92" s="178">
        <f>IFERROR(VLOOKUP($B92,[1]WSW!$R$13:$Y$335,6,FALSE()),0)</f>
        <v>1312157.4961406784</v>
      </c>
      <c r="S92" s="173"/>
      <c r="T92" s="178">
        <f t="shared" si="10"/>
        <v>1460498.4438131</v>
      </c>
      <c r="U92" s="179">
        <f>[1]beschut_werk!P94</f>
        <v>164863.76455976104</v>
      </c>
      <c r="V92" s="178">
        <f>IFERROR(VLOOKUP($B92,[1]WSW!$R$13:$Y$335,7,FALSE()),0)</f>
        <v>1295634.6792533388</v>
      </c>
      <c r="W92" s="173"/>
      <c r="X92" s="178">
        <f t="shared" si="11"/>
        <v>1355979.6331757721</v>
      </c>
      <c r="Y92" s="179">
        <f>[1]beschut_werk!Q94</f>
        <v>175004.42241458956</v>
      </c>
      <c r="Z92" s="178">
        <f>IFERROR(VLOOKUP($B92,[1]WSW!$R$13:$Y$335,8,FALSE()),0)</f>
        <v>1180975.2107611827</v>
      </c>
      <c r="AB92" s="170"/>
    </row>
    <row r="93" spans="2:28">
      <c r="B93" s="183">
        <v>228</v>
      </c>
      <c r="C93" s="182" t="s">
        <v>104</v>
      </c>
      <c r="D93" s="178">
        <f t="shared" si="6"/>
        <v>9413406.6109950133</v>
      </c>
      <c r="E93" s="179">
        <f>[1]beschut_werk!L95</f>
        <v>854380.11799802259</v>
      </c>
      <c r="F93" s="178">
        <f>IFERROR(VLOOKUP($B93,[1]WSW!$R$13:$Y$335,3,FALSE()),0)</f>
        <v>8559026.4929969907</v>
      </c>
      <c r="G93" s="173"/>
      <c r="H93" s="178">
        <f t="shared" si="7"/>
        <v>8756316.7903462816</v>
      </c>
      <c r="I93" s="179">
        <f>[1]beschut_werk!M95</f>
        <v>968827.35155620461</v>
      </c>
      <c r="J93" s="178">
        <f>IFERROR(VLOOKUP($B93,[1]WSW!$R$13:$Y$335,4,FALSE()),0)</f>
        <v>7787489.4387900773</v>
      </c>
      <c r="K93" s="173"/>
      <c r="L93" s="181">
        <f t="shared" si="8"/>
        <v>8378770.0548528302</v>
      </c>
      <c r="M93" s="178">
        <f>[1]beschut_werk!N95</f>
        <v>1041847.5888101547</v>
      </c>
      <c r="N93" s="180">
        <f>IFERROR(VLOOKUP($B93,[1]WSW!$R$13:$Y$335,5,FALSE()),0)</f>
        <v>7336922.4660426751</v>
      </c>
      <c r="O93" s="173"/>
      <c r="P93" s="178">
        <f t="shared" si="9"/>
        <v>8060056.8044487806</v>
      </c>
      <c r="Q93" s="179">
        <f>[1]beschut_werk!O95</f>
        <v>1114849.7350919589</v>
      </c>
      <c r="R93" s="178">
        <f>IFERROR(VLOOKUP($B93,[1]WSW!$R$13:$Y$335,6,FALSE()),0)</f>
        <v>6945207.0693568215</v>
      </c>
      <c r="S93" s="173"/>
      <c r="T93" s="178">
        <f t="shared" si="10"/>
        <v>7841191.4194006864</v>
      </c>
      <c r="U93" s="179">
        <f>[1]beschut_werk!P95</f>
        <v>1187019.1048302792</v>
      </c>
      <c r="V93" s="178">
        <f>IFERROR(VLOOKUP($B93,[1]WSW!$R$13:$Y$335,7,FALSE()),0)</f>
        <v>6654172.3145704074</v>
      </c>
      <c r="W93" s="173"/>
      <c r="X93" s="178">
        <f t="shared" si="11"/>
        <v>7584598.2425987758</v>
      </c>
      <c r="Y93" s="179">
        <f>[1]beschut_werk!Q95</f>
        <v>1260031.8413850449</v>
      </c>
      <c r="Z93" s="178">
        <f>IFERROR(VLOOKUP($B93,[1]WSW!$R$13:$Y$335,8,FALSE()),0)</f>
        <v>6324566.4012137307</v>
      </c>
      <c r="AB93" s="170"/>
    </row>
    <row r="94" spans="2:28">
      <c r="B94" s="183">
        <v>317</v>
      </c>
      <c r="C94" s="182" t="s">
        <v>105</v>
      </c>
      <c r="D94" s="178">
        <f t="shared" si="6"/>
        <v>267894.4079928131</v>
      </c>
      <c r="E94" s="179">
        <f>[1]beschut_werk!L96</f>
        <v>18986.224844400513</v>
      </c>
      <c r="F94" s="178">
        <f>IFERROR(VLOOKUP($B94,[1]WSW!$R$13:$Y$335,3,FALSE()),0)</f>
        <v>248908.18314841256</v>
      </c>
      <c r="G94" s="173"/>
      <c r="H94" s="178">
        <f t="shared" si="7"/>
        <v>263662.46966017608</v>
      </c>
      <c r="I94" s="179">
        <f>[1]beschut_werk!M96</f>
        <v>21529.496701249005</v>
      </c>
      <c r="J94" s="178">
        <f>IFERROR(VLOOKUP($B94,[1]WSW!$R$13:$Y$335,4,FALSE()),0)</f>
        <v>242132.9729589271</v>
      </c>
      <c r="K94" s="173"/>
      <c r="L94" s="181">
        <f t="shared" si="8"/>
        <v>265271.50427990133</v>
      </c>
      <c r="M94" s="178">
        <f>[1]beschut_werk!N96</f>
        <v>23152.168640225678</v>
      </c>
      <c r="N94" s="180">
        <f>IFERROR(VLOOKUP($B94,[1]WSW!$R$13:$Y$335,5,FALSE()),0)</f>
        <v>242119.33563967564</v>
      </c>
      <c r="O94" s="173"/>
      <c r="P94" s="178">
        <f t="shared" si="9"/>
        <v>233242.56550538808</v>
      </c>
      <c r="Q94" s="179">
        <f>[1]beschut_werk!O96</f>
        <v>24774.438557599107</v>
      </c>
      <c r="R94" s="178">
        <f>IFERROR(VLOOKUP($B94,[1]WSW!$R$13:$Y$335,6,FALSE()),0)</f>
        <v>208468.12694778896</v>
      </c>
      <c r="S94" s="173"/>
      <c r="T94" s="178">
        <f t="shared" si="10"/>
        <v>207347.23609234366</v>
      </c>
      <c r="U94" s="179">
        <f>[1]beschut_werk!P96</f>
        <v>26378.20232956178</v>
      </c>
      <c r="V94" s="178">
        <f>IFERROR(VLOOKUP($B94,[1]WSW!$R$13:$Y$335,7,FALSE()),0)</f>
        <v>180969.03376278188</v>
      </c>
      <c r="W94" s="173"/>
      <c r="X94" s="178">
        <f t="shared" si="11"/>
        <v>208842.96743263418</v>
      </c>
      <c r="Y94" s="179">
        <f>[1]beschut_werk!Q96</f>
        <v>28000.707586334349</v>
      </c>
      <c r="Z94" s="178">
        <f>IFERROR(VLOOKUP($B94,[1]WSW!$R$13:$Y$335,8,FALSE()),0)</f>
        <v>180842.25984629983</v>
      </c>
      <c r="AB94" s="170"/>
    </row>
    <row r="95" spans="2:28">
      <c r="B95" s="183">
        <v>1979</v>
      </c>
      <c r="C95" s="182" t="s">
        <v>106</v>
      </c>
      <c r="D95" s="178">
        <f t="shared" si="6"/>
        <v>10511992.592477009</v>
      </c>
      <c r="E95" s="179">
        <f>[1]beschut_werk!L97</f>
        <v>507881.51458771288</v>
      </c>
      <c r="F95" s="178">
        <f>IFERROR(VLOOKUP($B95,[1]WSW!$R$13:$Y$335,3,FALSE()),0)</f>
        <v>10004111.077889295</v>
      </c>
      <c r="G95" s="173"/>
      <c r="H95" s="178">
        <f t="shared" si="7"/>
        <v>9708192.8573991451</v>
      </c>
      <c r="I95" s="179">
        <f>[1]beschut_werk!M97</f>
        <v>575914.03675841005</v>
      </c>
      <c r="J95" s="178">
        <f>IFERROR(VLOOKUP($B95,[1]WSW!$R$13:$Y$335,4,FALSE()),0)</f>
        <v>9132278.8206407353</v>
      </c>
      <c r="K95" s="173"/>
      <c r="L95" s="181">
        <f t="shared" si="8"/>
        <v>9246082.6831793934</v>
      </c>
      <c r="M95" s="178">
        <f>[1]beschut_werk!N97</f>
        <v>619320.51112603594</v>
      </c>
      <c r="N95" s="180">
        <f>IFERROR(VLOOKUP($B95,[1]WSW!$R$13:$Y$335,5,FALSE()),0)</f>
        <v>8626762.1720533576</v>
      </c>
      <c r="O95" s="173"/>
      <c r="P95" s="178">
        <f t="shared" si="9"/>
        <v>8865656.3424736634</v>
      </c>
      <c r="Q95" s="179">
        <f>[1]beschut_werk!O97</f>
        <v>662716.23141577502</v>
      </c>
      <c r="R95" s="178">
        <f>IFERROR(VLOOKUP($B95,[1]WSW!$R$13:$Y$335,6,FALSE()),0)</f>
        <v>8202940.1110578878</v>
      </c>
      <c r="S95" s="173"/>
      <c r="T95" s="178">
        <f t="shared" si="10"/>
        <v>8697833.9103611372</v>
      </c>
      <c r="U95" s="179">
        <f>[1]beschut_werk!P97</f>
        <v>705616.91231577657</v>
      </c>
      <c r="V95" s="178">
        <f>IFERROR(VLOOKUP($B95,[1]WSW!$R$13:$Y$335,7,FALSE()),0)</f>
        <v>7992216.9980453607</v>
      </c>
      <c r="W95" s="173"/>
      <c r="X95" s="178">
        <f t="shared" si="11"/>
        <v>8301417.7205039952</v>
      </c>
      <c r="Y95" s="179">
        <f>[1]beschut_werk!Q97</f>
        <v>749018.92793444253</v>
      </c>
      <c r="Z95" s="178">
        <f>IFERROR(VLOOKUP($B95,[1]WSW!$R$13:$Y$335,8,FALSE()),0)</f>
        <v>7552398.7925695525</v>
      </c>
      <c r="AB95" s="170"/>
    </row>
    <row r="96" spans="2:28">
      <c r="B96" s="183">
        <v>770</v>
      </c>
      <c r="C96" s="182" t="s">
        <v>107</v>
      </c>
      <c r="D96" s="178">
        <f t="shared" si="6"/>
        <v>2944117.3461723686</v>
      </c>
      <c r="E96" s="179">
        <f>[1]beschut_werk!L98</f>
        <v>123410.46148860267</v>
      </c>
      <c r="F96" s="178">
        <f>IFERROR(VLOOKUP($B96,[1]WSW!$R$13:$Y$335,3,FALSE()),0)</f>
        <v>2820706.8846837659</v>
      </c>
      <c r="G96" s="173"/>
      <c r="H96" s="178">
        <f t="shared" si="7"/>
        <v>2673128.7084053652</v>
      </c>
      <c r="I96" s="179">
        <f>[1]beschut_werk!M98</f>
        <v>139941.72855811776</v>
      </c>
      <c r="J96" s="178">
        <f>IFERROR(VLOOKUP($B96,[1]WSW!$R$13:$Y$335,4,FALSE()),0)</f>
        <v>2533186.9798472477</v>
      </c>
      <c r="K96" s="173"/>
      <c r="L96" s="181">
        <f t="shared" si="8"/>
        <v>2537043.0127351503</v>
      </c>
      <c r="M96" s="178">
        <f>[1]beschut_werk!N98</f>
        <v>150489.09616146606</v>
      </c>
      <c r="N96" s="180">
        <f>IFERROR(VLOOKUP($B96,[1]WSW!$R$13:$Y$335,5,FALSE()),0)</f>
        <v>2386553.9165736842</v>
      </c>
      <c r="O96" s="173"/>
      <c r="P96" s="178">
        <f t="shared" si="9"/>
        <v>2458692.2568208193</v>
      </c>
      <c r="Q96" s="179">
        <f>[1]beschut_werk!O98</f>
        <v>161033.85062439332</v>
      </c>
      <c r="R96" s="178">
        <f>IFERROR(VLOOKUP($B96,[1]WSW!$R$13:$Y$335,6,FALSE()),0)</f>
        <v>2297658.4061964261</v>
      </c>
      <c r="S96" s="173"/>
      <c r="T96" s="178">
        <f t="shared" si="10"/>
        <v>2379853.9444654658</v>
      </c>
      <c r="U96" s="179">
        <f>[1]beschut_werk!P98</f>
        <v>171458.31514215065</v>
      </c>
      <c r="V96" s="178">
        <f>IFERROR(VLOOKUP($B96,[1]WSW!$R$13:$Y$335,7,FALSE()),0)</f>
        <v>2208395.6293233153</v>
      </c>
      <c r="W96" s="173"/>
      <c r="X96" s="178">
        <f t="shared" si="11"/>
        <v>2370151.383874015</v>
      </c>
      <c r="Y96" s="179">
        <f>[1]beschut_werk!Q98</f>
        <v>182004.59931117226</v>
      </c>
      <c r="Z96" s="178">
        <f>IFERROR(VLOOKUP($B96,[1]WSW!$R$13:$Y$335,8,FALSE()),0)</f>
        <v>2188146.7845628425</v>
      </c>
      <c r="AB96" s="170"/>
    </row>
    <row r="97" spans="2:28">
      <c r="B97" s="183">
        <v>1903</v>
      </c>
      <c r="C97" s="182" t="s">
        <v>108</v>
      </c>
      <c r="D97" s="178">
        <f t="shared" si="6"/>
        <v>1739401.6012530015</v>
      </c>
      <c r="E97" s="179">
        <f>[1]beschut_werk!L99</f>
        <v>192235.52654955449</v>
      </c>
      <c r="F97" s="178">
        <f>IFERROR(VLOOKUP($B97,[1]WSW!$R$13:$Y$335,3,FALSE()),0)</f>
        <v>1547166.0747034471</v>
      </c>
      <c r="G97" s="173"/>
      <c r="H97" s="178">
        <f t="shared" si="7"/>
        <v>1617144.8014236658</v>
      </c>
      <c r="I97" s="179">
        <f>[1]beschut_werk!M99</f>
        <v>217986.15410014536</v>
      </c>
      <c r="J97" s="178">
        <f>IFERROR(VLOOKUP($B97,[1]WSW!$R$13:$Y$335,4,FALSE()),0)</f>
        <v>1399158.6473235204</v>
      </c>
      <c r="K97" s="173"/>
      <c r="L97" s="181">
        <f t="shared" si="8"/>
        <v>1584971.7329433351</v>
      </c>
      <c r="M97" s="178">
        <f>[1]beschut_werk!N99</f>
        <v>234415.70748228414</v>
      </c>
      <c r="N97" s="180">
        <f>IFERROR(VLOOKUP($B97,[1]WSW!$R$13:$Y$335,5,FALSE()),0)</f>
        <v>1350556.0254610509</v>
      </c>
      <c r="O97" s="173"/>
      <c r="P97" s="178">
        <f t="shared" si="9"/>
        <v>1469242.3508827668</v>
      </c>
      <c r="Q97" s="179">
        <f>[1]beschut_werk!O99</f>
        <v>250841.19039569001</v>
      </c>
      <c r="R97" s="178">
        <f>IFERROR(VLOOKUP($B97,[1]WSW!$R$13:$Y$335,6,FALSE()),0)</f>
        <v>1218401.1604870767</v>
      </c>
      <c r="S97" s="173"/>
      <c r="T97" s="178">
        <f t="shared" si="10"/>
        <v>1365316.7422359774</v>
      </c>
      <c r="U97" s="179">
        <f>[1]beschut_werk!P99</f>
        <v>267079.2985868121</v>
      </c>
      <c r="V97" s="178">
        <f>IFERROR(VLOOKUP($B97,[1]WSW!$R$13:$Y$335,7,FALSE()),0)</f>
        <v>1098237.4436491653</v>
      </c>
      <c r="W97" s="173"/>
      <c r="X97" s="178">
        <f t="shared" si="11"/>
        <v>1316041.0947131512</v>
      </c>
      <c r="Y97" s="179">
        <f>[1]beschut_werk!Q99</f>
        <v>283507.1643116342</v>
      </c>
      <c r="Z97" s="178">
        <f>IFERROR(VLOOKUP($B97,[1]WSW!$R$13:$Y$335,8,FALSE()),0)</f>
        <v>1032533.930401517</v>
      </c>
      <c r="AB97" s="170"/>
    </row>
    <row r="98" spans="2:28">
      <c r="B98" s="183">
        <v>772</v>
      </c>
      <c r="C98" s="182" t="s">
        <v>109</v>
      </c>
      <c r="D98" s="178">
        <f t="shared" si="6"/>
        <v>38208935.463095717</v>
      </c>
      <c r="E98" s="179">
        <f>[1]beschut_werk!L100</f>
        <v>2173922.7446838589</v>
      </c>
      <c r="F98" s="178">
        <f>IFERROR(VLOOKUP($B98,[1]WSW!$R$13:$Y$335,3,FALSE()),0)</f>
        <v>36035012.718411855</v>
      </c>
      <c r="G98" s="173"/>
      <c r="H98" s="178">
        <f t="shared" si="7"/>
        <v>36304075.764144212</v>
      </c>
      <c r="I98" s="179">
        <f>[1]beschut_werk!M100</f>
        <v>2465127.3722930113</v>
      </c>
      <c r="J98" s="178">
        <f>IFERROR(VLOOKUP($B98,[1]WSW!$R$13:$Y$335,4,FALSE()),0)</f>
        <v>33838948.391851202</v>
      </c>
      <c r="K98" s="173"/>
      <c r="L98" s="181">
        <f t="shared" si="8"/>
        <v>35234538.828638583</v>
      </c>
      <c r="M98" s="178">
        <f>[1]beschut_werk!N100</f>
        <v>2650923.3093058397</v>
      </c>
      <c r="N98" s="180">
        <f>IFERROR(VLOOKUP($B98,[1]WSW!$R$13:$Y$335,5,FALSE()),0)</f>
        <v>32583615.51933274</v>
      </c>
      <c r="O98" s="173"/>
      <c r="P98" s="178">
        <f t="shared" si="9"/>
        <v>34251098.642977089</v>
      </c>
      <c r="Q98" s="179">
        <f>[1]beschut_werk!O100</f>
        <v>2836673.2148450976</v>
      </c>
      <c r="R98" s="178">
        <f>IFERROR(VLOOKUP($B98,[1]WSW!$R$13:$Y$335,6,FALSE()),0)</f>
        <v>31414425.42813199</v>
      </c>
      <c r="S98" s="173"/>
      <c r="T98" s="178">
        <f t="shared" si="10"/>
        <v>33167012.618174657</v>
      </c>
      <c r="U98" s="179">
        <f>[1]beschut_werk!P100</f>
        <v>3020304.166734824</v>
      </c>
      <c r="V98" s="178">
        <f>IFERROR(VLOOKUP($B98,[1]WSW!$R$13:$Y$335,7,FALSE()),0)</f>
        <v>30146708.451439835</v>
      </c>
      <c r="W98" s="173"/>
      <c r="X98" s="178">
        <f t="shared" si="11"/>
        <v>31753025.374164097</v>
      </c>
      <c r="Y98" s="179">
        <f>[1]beschut_werk!Q100</f>
        <v>3206081.0186352828</v>
      </c>
      <c r="Z98" s="178">
        <f>IFERROR(VLOOKUP($B98,[1]WSW!$R$13:$Y$335,8,FALSE()),0)</f>
        <v>28546944.355528813</v>
      </c>
      <c r="AB98" s="170"/>
    </row>
    <row r="99" spans="2:28">
      <c r="B99" s="183">
        <v>230</v>
      </c>
      <c r="C99" s="182" t="s">
        <v>110</v>
      </c>
      <c r="D99" s="178">
        <f t="shared" si="6"/>
        <v>3703139.5313270828</v>
      </c>
      <c r="E99" s="179">
        <f>[1]beschut_werk!L101</f>
        <v>194608.80465510505</v>
      </c>
      <c r="F99" s="178">
        <f>IFERROR(VLOOKUP($B99,[1]WSW!$R$13:$Y$335,3,FALSE()),0)</f>
        <v>3508530.7266719779</v>
      </c>
      <c r="G99" s="173"/>
      <c r="H99" s="178">
        <f t="shared" si="7"/>
        <v>3476401.9893418071</v>
      </c>
      <c r="I99" s="179">
        <f>[1]beschut_werk!M101</f>
        <v>220677.34118780209</v>
      </c>
      <c r="J99" s="178">
        <f>IFERROR(VLOOKUP($B99,[1]WSW!$R$13:$Y$335,4,FALSE()),0)</f>
        <v>3255724.6481540049</v>
      </c>
      <c r="K99" s="173"/>
      <c r="L99" s="181">
        <f t="shared" si="8"/>
        <v>3386147.3616144368</v>
      </c>
      <c r="M99" s="178">
        <f>[1]beschut_werk!N101</f>
        <v>237309.72856231293</v>
      </c>
      <c r="N99" s="180">
        <f>IFERROR(VLOOKUP($B99,[1]WSW!$R$13:$Y$335,5,FALSE()),0)</f>
        <v>3148837.6330521237</v>
      </c>
      <c r="O99" s="173"/>
      <c r="P99" s="178">
        <f t="shared" si="9"/>
        <v>3262216.8091669073</v>
      </c>
      <c r="Q99" s="179">
        <f>[1]beschut_werk!O101</f>
        <v>253937.99521539055</v>
      </c>
      <c r="R99" s="178">
        <f>IFERROR(VLOOKUP($B99,[1]WSW!$R$13:$Y$335,6,FALSE()),0)</f>
        <v>3008278.813951517</v>
      </c>
      <c r="S99" s="173"/>
      <c r="T99" s="178">
        <f t="shared" si="10"/>
        <v>3223371.2448005914</v>
      </c>
      <c r="U99" s="179">
        <f>[1]beschut_werk!P101</f>
        <v>270376.573878008</v>
      </c>
      <c r="V99" s="178">
        <f>IFERROR(VLOOKUP($B99,[1]WSW!$R$13:$Y$335,7,FALSE()),0)</f>
        <v>2952994.6709225834</v>
      </c>
      <c r="W99" s="173"/>
      <c r="X99" s="178">
        <f t="shared" si="11"/>
        <v>3015880.3314379277</v>
      </c>
      <c r="Y99" s="179">
        <f>[1]beschut_werk!Q101</f>
        <v>287007.25275992678</v>
      </c>
      <c r="Z99" s="178">
        <f>IFERROR(VLOOKUP($B99,[1]WSW!$R$13:$Y$335,8,FALSE()),0)</f>
        <v>2728873.0786780007</v>
      </c>
      <c r="AB99" s="170"/>
    </row>
    <row r="100" spans="2:28">
      <c r="B100" s="183">
        <v>114</v>
      </c>
      <c r="C100" s="182" t="s">
        <v>111</v>
      </c>
      <c r="D100" s="178">
        <f t="shared" si="6"/>
        <v>26830657.891395401</v>
      </c>
      <c r="E100" s="179">
        <f>[1]beschut_werk!L102</f>
        <v>908965.51442567341</v>
      </c>
      <c r="F100" s="178">
        <f>IFERROR(VLOOKUP($B100,[1]WSW!$R$13:$Y$335,3,FALSE()),0)</f>
        <v>25921692.376969729</v>
      </c>
      <c r="G100" s="173"/>
      <c r="H100" s="178">
        <f t="shared" si="7"/>
        <v>25134373.96177702</v>
      </c>
      <c r="I100" s="179">
        <f>[1]beschut_werk!M102</f>
        <v>1030724.6545722948</v>
      </c>
      <c r="J100" s="178">
        <f>IFERROR(VLOOKUP($B100,[1]WSW!$R$13:$Y$335,4,FALSE()),0)</f>
        <v>24103649.307204727</v>
      </c>
      <c r="K100" s="173"/>
      <c r="L100" s="181">
        <f t="shared" si="8"/>
        <v>24029116.327786371</v>
      </c>
      <c r="M100" s="178">
        <f>[1]beschut_werk!N102</f>
        <v>1108410.073650803</v>
      </c>
      <c r="N100" s="180">
        <f>IFERROR(VLOOKUP($B100,[1]WSW!$R$13:$Y$335,5,FALSE()),0)</f>
        <v>22920706.254135568</v>
      </c>
      <c r="O100" s="173"/>
      <c r="P100" s="178">
        <f t="shared" si="9"/>
        <v>23058990.332558423</v>
      </c>
      <c r="Q100" s="179">
        <f>[1]beschut_werk!O102</f>
        <v>1186076.2459450557</v>
      </c>
      <c r="R100" s="178">
        <f>IFERROR(VLOOKUP($B100,[1]WSW!$R$13:$Y$335,6,FALSE()),0)</f>
        <v>21872914.086613368</v>
      </c>
      <c r="S100" s="173"/>
      <c r="T100" s="178">
        <f t="shared" si="10"/>
        <v>21946864.475587666</v>
      </c>
      <c r="U100" s="179">
        <f>[1]beschut_werk!P102</f>
        <v>1262856.4365277686</v>
      </c>
      <c r="V100" s="178">
        <f>IFERROR(VLOOKUP($B100,[1]WSW!$R$13:$Y$335,7,FALSE()),0)</f>
        <v>20684008.039059896</v>
      </c>
      <c r="W100" s="173"/>
      <c r="X100" s="178">
        <f t="shared" si="11"/>
        <v>20920128.37702458</v>
      </c>
      <c r="Y100" s="179">
        <f>[1]beschut_werk!Q102</f>
        <v>1340533.875695755</v>
      </c>
      <c r="Z100" s="178">
        <f>IFERROR(VLOOKUP($B100,[1]WSW!$R$13:$Y$335,8,FALSE()),0)</f>
        <v>19579594.501328826</v>
      </c>
      <c r="AB100" s="170"/>
    </row>
    <row r="101" spans="2:28">
      <c r="B101" s="183">
        <v>388</v>
      </c>
      <c r="C101" s="182" t="s">
        <v>112</v>
      </c>
      <c r="D101" s="178">
        <f t="shared" si="6"/>
        <v>1772131.0799863986</v>
      </c>
      <c r="E101" s="179">
        <f>[1]beschut_werk!L103</f>
        <v>147143.24254410347</v>
      </c>
      <c r="F101" s="178">
        <f>IFERROR(VLOOKUP($B101,[1]WSW!$R$13:$Y$335,3,FALSE()),0)</f>
        <v>1624987.8374422952</v>
      </c>
      <c r="G101" s="173"/>
      <c r="H101" s="178">
        <f t="shared" si="7"/>
        <v>1681134.8739544735</v>
      </c>
      <c r="I101" s="179">
        <f>[1]beschut_werk!M103</f>
        <v>166853.59943467923</v>
      </c>
      <c r="J101" s="178">
        <f>IFERROR(VLOOKUP($B101,[1]WSW!$R$13:$Y$335,4,FALSE()),0)</f>
        <v>1514281.2745197944</v>
      </c>
      <c r="K101" s="173"/>
      <c r="L101" s="181">
        <f t="shared" si="8"/>
        <v>1670109.4070685394</v>
      </c>
      <c r="M101" s="178">
        <f>[1]beschut_werk!N103</f>
        <v>179429.3069617484</v>
      </c>
      <c r="N101" s="180">
        <f>IFERROR(VLOOKUP($B101,[1]WSW!$R$13:$Y$335,5,FALSE()),0)</f>
        <v>1490680.1001067909</v>
      </c>
      <c r="O101" s="173"/>
      <c r="P101" s="178">
        <f t="shared" si="9"/>
        <v>1607270.7210855563</v>
      </c>
      <c r="Q101" s="179">
        <f>[1]beschut_werk!O103</f>
        <v>192001.89882139239</v>
      </c>
      <c r="R101" s="178">
        <f>IFERROR(VLOOKUP($B101,[1]WSW!$R$13:$Y$335,6,FALSE()),0)</f>
        <v>1415268.822264164</v>
      </c>
      <c r="S101" s="173"/>
      <c r="T101" s="178">
        <f t="shared" si="10"/>
        <v>1605908.3309542055</v>
      </c>
      <c r="U101" s="179">
        <f>[1]beschut_werk!P103</f>
        <v>204431.06805410312</v>
      </c>
      <c r="V101" s="178">
        <f>IFERROR(VLOOKUP($B101,[1]WSW!$R$13:$Y$335,7,FALSE()),0)</f>
        <v>1401477.2629001024</v>
      </c>
      <c r="W101" s="173"/>
      <c r="X101" s="178">
        <f t="shared" si="11"/>
        <v>1590145.5629079486</v>
      </c>
      <c r="Y101" s="179">
        <f>[1]beschut_werk!Q103</f>
        <v>217005.48379409045</v>
      </c>
      <c r="Z101" s="178">
        <f>IFERROR(VLOOKUP($B101,[1]WSW!$R$13:$Y$335,8,FALSE()),0)</f>
        <v>1373140.0791138583</v>
      </c>
      <c r="AB101" s="170"/>
    </row>
    <row r="102" spans="2:28">
      <c r="B102" s="183">
        <v>153</v>
      </c>
      <c r="C102" s="182" t="s">
        <v>113</v>
      </c>
      <c r="D102" s="178">
        <f t="shared" si="6"/>
        <v>28256032.746901259</v>
      </c>
      <c r="E102" s="179">
        <f>[1]beschut_werk!L104</f>
        <v>1402607.3603800889</v>
      </c>
      <c r="F102" s="178">
        <f>IFERROR(VLOOKUP($B102,[1]WSW!$R$13:$Y$335,3,FALSE()),0)</f>
        <v>26853425.386521172</v>
      </c>
      <c r="G102" s="173"/>
      <c r="H102" s="178">
        <f t="shared" si="7"/>
        <v>26723020.686374746</v>
      </c>
      <c r="I102" s="179">
        <f>[1]beschut_werk!M104</f>
        <v>1590491.5688047714</v>
      </c>
      <c r="J102" s="178">
        <f>IFERROR(VLOOKUP($B102,[1]WSW!$R$13:$Y$335,4,FALSE()),0)</f>
        <v>25132529.117569976</v>
      </c>
      <c r="K102" s="173"/>
      <c r="L102" s="181">
        <f t="shared" si="8"/>
        <v>25008222.832719758</v>
      </c>
      <c r="M102" s="178">
        <f>[1]beschut_werk!N104</f>
        <v>1710366.4582966731</v>
      </c>
      <c r="N102" s="180">
        <f>IFERROR(VLOOKUP($B102,[1]WSW!$R$13:$Y$335,5,FALSE()),0)</f>
        <v>23297856.374423087</v>
      </c>
      <c r="O102" s="173"/>
      <c r="P102" s="178">
        <f t="shared" si="9"/>
        <v>23954139.436178334</v>
      </c>
      <c r="Q102" s="179">
        <f>[1]beschut_werk!O104</f>
        <v>1830211.6484426353</v>
      </c>
      <c r="R102" s="178">
        <f>IFERROR(VLOOKUP($B102,[1]WSW!$R$13:$Y$335,6,FALSE()),0)</f>
        <v>22123927.787735697</v>
      </c>
      <c r="S102" s="173"/>
      <c r="T102" s="178">
        <f t="shared" si="10"/>
        <v>22748784.19408137</v>
      </c>
      <c r="U102" s="179">
        <f>[1]beschut_werk!P104</f>
        <v>1948689.6970963778</v>
      </c>
      <c r="V102" s="178">
        <f>IFERROR(VLOOKUP($B102,[1]WSW!$R$13:$Y$335,7,FALSE()),0)</f>
        <v>20800094.496984992</v>
      </c>
      <c r="W102" s="173"/>
      <c r="X102" s="178">
        <f t="shared" si="11"/>
        <v>21362553.6261658</v>
      </c>
      <c r="Y102" s="179">
        <f>[1]beschut_werk!Q104</f>
        <v>2068552.2729404513</v>
      </c>
      <c r="Z102" s="178">
        <f>IFERROR(VLOOKUP($B102,[1]WSW!$R$13:$Y$335,8,FALSE()),0)</f>
        <v>19294001.353225347</v>
      </c>
      <c r="AB102" s="170"/>
    </row>
    <row r="103" spans="2:28">
      <c r="B103" s="183">
        <v>232</v>
      </c>
      <c r="C103" s="182" t="s">
        <v>114</v>
      </c>
      <c r="D103" s="178">
        <f t="shared" si="6"/>
        <v>4375831.1835027477</v>
      </c>
      <c r="E103" s="179">
        <f>[1]beschut_werk!L105</f>
        <v>187488.97033845456</v>
      </c>
      <c r="F103" s="178">
        <f>IFERROR(VLOOKUP($B103,[1]WSW!$R$13:$Y$335,3,FALSE()),0)</f>
        <v>4188342.2131642927</v>
      </c>
      <c r="G103" s="173"/>
      <c r="H103" s="178">
        <f t="shared" si="7"/>
        <v>4131958.4112022361</v>
      </c>
      <c r="I103" s="179">
        <f>[1]beschut_werk!M105</f>
        <v>212603.77992483336</v>
      </c>
      <c r="J103" s="178">
        <f>IFERROR(VLOOKUP($B103,[1]WSW!$R$13:$Y$335,4,FALSE()),0)</f>
        <v>3919354.6312774029</v>
      </c>
      <c r="K103" s="173"/>
      <c r="L103" s="181">
        <f t="shared" si="8"/>
        <v>4016647.6159410495</v>
      </c>
      <c r="M103" s="178">
        <f>[1]beschut_werk!N105</f>
        <v>228627.66532222796</v>
      </c>
      <c r="N103" s="180">
        <f>IFERROR(VLOOKUP($B103,[1]WSW!$R$13:$Y$335,5,FALSE()),0)</f>
        <v>3788019.9506188217</v>
      </c>
      <c r="O103" s="173"/>
      <c r="P103" s="178">
        <f t="shared" si="9"/>
        <v>3903133.7448523357</v>
      </c>
      <c r="Q103" s="179">
        <f>[1]beschut_werk!O105</f>
        <v>244647.58075629052</v>
      </c>
      <c r="R103" s="178">
        <f>IFERROR(VLOOKUP($B103,[1]WSW!$R$13:$Y$335,6,FALSE()),0)</f>
        <v>3658486.1640960453</v>
      </c>
      <c r="S103" s="173"/>
      <c r="T103" s="178">
        <f t="shared" si="10"/>
        <v>3723014.41664722</v>
      </c>
      <c r="U103" s="179">
        <f>[1]beschut_werk!P105</f>
        <v>260484.74800442188</v>
      </c>
      <c r="V103" s="178">
        <f>IFERROR(VLOOKUP($B103,[1]WSW!$R$13:$Y$335,7,FALSE()),0)</f>
        <v>3462529.668642798</v>
      </c>
      <c r="W103" s="173"/>
      <c r="X103" s="178">
        <f t="shared" si="11"/>
        <v>3620088.5867563719</v>
      </c>
      <c r="Y103" s="179">
        <f>[1]beschut_werk!Q105</f>
        <v>276506.98741505091</v>
      </c>
      <c r="Z103" s="178">
        <f>IFERROR(VLOOKUP($B103,[1]WSW!$R$13:$Y$335,8,FALSE()),0)</f>
        <v>3343581.5993413208</v>
      </c>
      <c r="AB103" s="170"/>
    </row>
    <row r="104" spans="2:28">
      <c r="B104" s="183">
        <v>233</v>
      </c>
      <c r="C104" s="182" t="s">
        <v>115</v>
      </c>
      <c r="D104" s="178">
        <f t="shared" si="6"/>
        <v>3973402.6193869044</v>
      </c>
      <c r="E104" s="179">
        <f>[1]beschut_werk!L106</f>
        <v>204101.91707730488</v>
      </c>
      <c r="F104" s="178">
        <f>IFERROR(VLOOKUP($B104,[1]WSW!$R$13:$Y$335,3,FALSE()),0)</f>
        <v>3769300.7023095996</v>
      </c>
      <c r="G104" s="173"/>
      <c r="H104" s="178">
        <f t="shared" si="7"/>
        <v>3736464.3890353516</v>
      </c>
      <c r="I104" s="179">
        <f>[1]beschut_werk!M106</f>
        <v>231442.08953842608</v>
      </c>
      <c r="J104" s="178">
        <f>IFERROR(VLOOKUP($B104,[1]WSW!$R$13:$Y$335,4,FALSE()),0)</f>
        <v>3505022.2994969254</v>
      </c>
      <c r="K104" s="173"/>
      <c r="L104" s="181">
        <f t="shared" si="8"/>
        <v>3675462.6530341655</v>
      </c>
      <c r="M104" s="178">
        <f>[1]beschut_werk!N106</f>
        <v>248885.81288242526</v>
      </c>
      <c r="N104" s="180">
        <f>IFERROR(VLOOKUP($B104,[1]WSW!$R$13:$Y$335,5,FALSE()),0)</f>
        <v>3426576.8401517402</v>
      </c>
      <c r="O104" s="173"/>
      <c r="P104" s="178">
        <f t="shared" si="9"/>
        <v>3555360.9116496933</v>
      </c>
      <c r="Q104" s="179">
        <f>[1]beschut_werk!O106</f>
        <v>266325.21449418954</v>
      </c>
      <c r="R104" s="178">
        <f>IFERROR(VLOOKUP($B104,[1]WSW!$R$13:$Y$335,6,FALSE()),0)</f>
        <v>3289035.6971555036</v>
      </c>
      <c r="S104" s="173"/>
      <c r="T104" s="178">
        <f t="shared" si="10"/>
        <v>3441050.7193706026</v>
      </c>
      <c r="U104" s="179">
        <f>[1]beschut_werk!P106</f>
        <v>283565.67504278827</v>
      </c>
      <c r="V104" s="178">
        <f>IFERROR(VLOOKUP($B104,[1]WSW!$R$13:$Y$335,7,FALSE()),0)</f>
        <v>3157485.0443278141</v>
      </c>
      <c r="W104" s="173"/>
      <c r="X104" s="178">
        <f t="shared" si="11"/>
        <v>3363850.1921548946</v>
      </c>
      <c r="Y104" s="179">
        <f>[1]beschut_werk!Q106</f>
        <v>301007.6065530933</v>
      </c>
      <c r="Z104" s="178">
        <f>IFERROR(VLOOKUP($B104,[1]WSW!$R$13:$Y$335,8,FALSE()),0)</f>
        <v>3062842.5856018015</v>
      </c>
      <c r="AB104" s="170"/>
    </row>
    <row r="105" spans="2:28">
      <c r="B105" s="183">
        <v>777</v>
      </c>
      <c r="C105" s="182" t="s">
        <v>116</v>
      </c>
      <c r="D105" s="178">
        <f t="shared" si="6"/>
        <v>6354150.4055087538</v>
      </c>
      <c r="E105" s="179">
        <f>[1]beschut_werk!L107</f>
        <v>251567.47918830646</v>
      </c>
      <c r="F105" s="178">
        <f>IFERROR(VLOOKUP($B105,[1]WSW!$R$13:$Y$335,3,FALSE()),0)</f>
        <v>6102582.9263204476</v>
      </c>
      <c r="G105" s="173"/>
      <c r="H105" s="178">
        <f t="shared" si="7"/>
        <v>6087600.6814428959</v>
      </c>
      <c r="I105" s="179">
        <f>[1]beschut_werk!M107</f>
        <v>285265.83129154891</v>
      </c>
      <c r="J105" s="178">
        <f>IFERROR(VLOOKUP($B105,[1]WSW!$R$13:$Y$335,4,FALSE()),0)</f>
        <v>5802334.850151347</v>
      </c>
      <c r="K105" s="173"/>
      <c r="L105" s="181">
        <f t="shared" si="8"/>
        <v>6005384.3076107567</v>
      </c>
      <c r="M105" s="178">
        <f>[1]beschut_werk!N107</f>
        <v>306766.23448298982</v>
      </c>
      <c r="N105" s="180">
        <f>IFERROR(VLOOKUP($B105,[1]WSW!$R$13:$Y$335,5,FALSE()),0)</f>
        <v>5698618.0731277671</v>
      </c>
      <c r="O105" s="173"/>
      <c r="P105" s="178">
        <f t="shared" si="9"/>
        <v>5760979.0470193839</v>
      </c>
      <c r="Q105" s="179">
        <f>[1]beschut_werk!O107</f>
        <v>328261.31088818767</v>
      </c>
      <c r="R105" s="178">
        <f>IFERROR(VLOOKUP($B105,[1]WSW!$R$13:$Y$335,6,FALSE()),0)</f>
        <v>5432717.7361311959</v>
      </c>
      <c r="S105" s="173"/>
      <c r="T105" s="178">
        <f t="shared" si="10"/>
        <v>5600096.073785197</v>
      </c>
      <c r="U105" s="179">
        <f>[1]beschut_werk!P107</f>
        <v>349511.18086669309</v>
      </c>
      <c r="V105" s="178">
        <f>IFERROR(VLOOKUP($B105,[1]WSW!$R$13:$Y$335,7,FALSE()),0)</f>
        <v>5250584.8929185038</v>
      </c>
      <c r="W105" s="173"/>
      <c r="X105" s="178">
        <f t="shared" si="11"/>
        <v>5400138.5494152931</v>
      </c>
      <c r="Y105" s="179">
        <f>[1]beschut_werk!Q107</f>
        <v>371009.37551892962</v>
      </c>
      <c r="Z105" s="178">
        <f>IFERROR(VLOOKUP($B105,[1]WSW!$R$13:$Y$335,8,FALSE()),0)</f>
        <v>5029129.1738963639</v>
      </c>
      <c r="AB105" s="170"/>
    </row>
    <row r="106" spans="2:28">
      <c r="B106" s="183">
        <v>779</v>
      </c>
      <c r="C106" s="182" t="s">
        <v>117</v>
      </c>
      <c r="D106" s="178">
        <f t="shared" si="6"/>
        <v>2273890.8932134723</v>
      </c>
      <c r="E106" s="179">
        <f>[1]beschut_werk!L108</f>
        <v>177995.85791625475</v>
      </c>
      <c r="F106" s="178">
        <f>IFERROR(VLOOKUP($B106,[1]WSW!$R$13:$Y$335,3,FALSE()),0)</f>
        <v>2095895.0352972175</v>
      </c>
      <c r="G106" s="173"/>
      <c r="H106" s="178">
        <f t="shared" si="7"/>
        <v>2179338.7699645748</v>
      </c>
      <c r="I106" s="179">
        <f>[1]beschut_werk!M108</f>
        <v>201839.03157420934</v>
      </c>
      <c r="J106" s="178">
        <f>IFERROR(VLOOKUP($B106,[1]WSW!$R$13:$Y$335,4,FALSE()),0)</f>
        <v>1977499.7383903654</v>
      </c>
      <c r="K106" s="173"/>
      <c r="L106" s="181">
        <f t="shared" si="8"/>
        <v>2160234.1760298437</v>
      </c>
      <c r="M106" s="178">
        <f>[1]beschut_werk!N108</f>
        <v>217051.58100211562</v>
      </c>
      <c r="N106" s="180">
        <f>IFERROR(VLOOKUP($B106,[1]WSW!$R$13:$Y$335,5,FALSE()),0)</f>
        <v>1943182.595027728</v>
      </c>
      <c r="O106" s="173"/>
      <c r="P106" s="178">
        <f t="shared" si="9"/>
        <v>1985551.2630447212</v>
      </c>
      <c r="Q106" s="179">
        <f>[1]beschut_werk!O108</f>
        <v>232260.36147749153</v>
      </c>
      <c r="R106" s="178">
        <f>IFERROR(VLOOKUP($B106,[1]WSW!$R$13:$Y$335,6,FALSE()),0)</f>
        <v>1753290.9015672298</v>
      </c>
      <c r="S106" s="173"/>
      <c r="T106" s="178">
        <f t="shared" si="10"/>
        <v>1882523.7111416755</v>
      </c>
      <c r="U106" s="179">
        <f>[1]beschut_werk!P108</f>
        <v>247295.64683964159</v>
      </c>
      <c r="V106" s="178">
        <f>IFERROR(VLOOKUP($B106,[1]WSW!$R$13:$Y$335,7,FALSE()),0)</f>
        <v>1635228.064302034</v>
      </c>
      <c r="W106" s="173"/>
      <c r="X106" s="178">
        <f t="shared" si="11"/>
        <v>1755320.9068225804</v>
      </c>
      <c r="Y106" s="179">
        <f>[1]beschut_werk!Q108</f>
        <v>262506.63362188439</v>
      </c>
      <c r="Z106" s="178">
        <f>IFERROR(VLOOKUP($B106,[1]WSW!$R$13:$Y$335,8,FALSE()),0)</f>
        <v>1492814.2732006961</v>
      </c>
      <c r="AB106" s="170"/>
    </row>
    <row r="107" spans="2:28">
      <c r="B107" s="183">
        <v>1771</v>
      </c>
      <c r="C107" s="182" t="s">
        <v>118</v>
      </c>
      <c r="D107" s="178">
        <f t="shared" si="6"/>
        <v>1945582.9318377189</v>
      </c>
      <c r="E107" s="179">
        <f>[1]beschut_werk!L109</f>
        <v>301406.31940485741</v>
      </c>
      <c r="F107" s="178">
        <f>IFERROR(VLOOKUP($B107,[1]WSW!$R$13:$Y$335,3,FALSE()),0)</f>
        <v>1644176.6124328615</v>
      </c>
      <c r="G107" s="173"/>
      <c r="H107" s="178">
        <f t="shared" si="7"/>
        <v>1928581.2377011082</v>
      </c>
      <c r="I107" s="179">
        <f>[1]beschut_werk!M109</f>
        <v>341780.76013232709</v>
      </c>
      <c r="J107" s="178">
        <f>IFERROR(VLOOKUP($B107,[1]WSW!$R$13:$Y$335,4,FALSE()),0)</f>
        <v>1586800.4775687812</v>
      </c>
      <c r="K107" s="173"/>
      <c r="L107" s="181">
        <f t="shared" si="8"/>
        <v>1917929.6033756463</v>
      </c>
      <c r="M107" s="178">
        <f>[1]beschut_werk!N109</f>
        <v>367540.67716358171</v>
      </c>
      <c r="N107" s="180">
        <f>IFERROR(VLOOKUP($B107,[1]WSW!$R$13:$Y$335,5,FALSE()),0)</f>
        <v>1550388.9262120645</v>
      </c>
      <c r="O107" s="173"/>
      <c r="P107" s="178">
        <f t="shared" si="9"/>
        <v>1953938.8526240634</v>
      </c>
      <c r="Q107" s="179">
        <f>[1]beschut_werk!O109</f>
        <v>393294.21210188483</v>
      </c>
      <c r="R107" s="178">
        <f>IFERROR(VLOOKUP($B107,[1]WSW!$R$13:$Y$335,6,FALSE()),0)</f>
        <v>1560644.6405221785</v>
      </c>
      <c r="S107" s="173"/>
      <c r="T107" s="178">
        <f t="shared" si="10"/>
        <v>1942248.5205581237</v>
      </c>
      <c r="U107" s="179">
        <f>[1]beschut_werk!P109</f>
        <v>418753.96198179224</v>
      </c>
      <c r="V107" s="178">
        <f>IFERROR(VLOOKUP($B107,[1]WSW!$R$13:$Y$335,7,FALSE()),0)</f>
        <v>1523494.5585763315</v>
      </c>
      <c r="W107" s="173"/>
      <c r="X107" s="178">
        <f t="shared" si="11"/>
        <v>1909861.0166585559</v>
      </c>
      <c r="Y107" s="179">
        <f>[1]beschut_werk!Q109</f>
        <v>444511.23293305672</v>
      </c>
      <c r="Z107" s="178">
        <f>IFERROR(VLOOKUP($B107,[1]WSW!$R$13:$Y$335,8,FALSE()),0)</f>
        <v>1465349.7837254992</v>
      </c>
      <c r="AB107" s="170"/>
    </row>
    <row r="108" spans="2:28">
      <c r="B108" s="183">
        <v>1652</v>
      </c>
      <c r="C108" s="182" t="s">
        <v>119</v>
      </c>
      <c r="D108" s="178">
        <f t="shared" si="6"/>
        <v>4914936.6380287604</v>
      </c>
      <c r="E108" s="179">
        <f>[1]beschut_werk!L110</f>
        <v>251567.47918830646</v>
      </c>
      <c r="F108" s="178">
        <f>IFERROR(VLOOKUP($B108,[1]WSW!$R$13:$Y$335,3,FALSE()),0)</f>
        <v>4663369.1588404542</v>
      </c>
      <c r="G108" s="173"/>
      <c r="H108" s="178">
        <f t="shared" si="7"/>
        <v>4625507.6903952388</v>
      </c>
      <c r="I108" s="179">
        <f>[1]beschut_werk!M110</f>
        <v>285265.83129154891</v>
      </c>
      <c r="J108" s="178">
        <f>IFERROR(VLOOKUP($B108,[1]WSW!$R$13:$Y$335,4,FALSE()),0)</f>
        <v>4340241.8591036899</v>
      </c>
      <c r="K108" s="173"/>
      <c r="L108" s="181">
        <f t="shared" si="8"/>
        <v>4492916.4499771483</v>
      </c>
      <c r="M108" s="178">
        <f>[1]beschut_werk!N110</f>
        <v>306766.23448298982</v>
      </c>
      <c r="N108" s="180">
        <f>IFERROR(VLOOKUP($B108,[1]WSW!$R$13:$Y$335,5,FALSE()),0)</f>
        <v>4186150.2154941582</v>
      </c>
      <c r="O108" s="173"/>
      <c r="P108" s="178">
        <f t="shared" si="9"/>
        <v>4222714.2450832343</v>
      </c>
      <c r="Q108" s="179">
        <f>[1]beschut_werk!O110</f>
        <v>328261.31088818767</v>
      </c>
      <c r="R108" s="178">
        <f>IFERROR(VLOOKUP($B108,[1]WSW!$R$13:$Y$335,6,FALSE()),0)</f>
        <v>3894452.9341950463</v>
      </c>
      <c r="S108" s="173"/>
      <c r="T108" s="178">
        <f t="shared" si="10"/>
        <v>4110988.7102133688</v>
      </c>
      <c r="U108" s="179">
        <f>[1]beschut_werk!P110</f>
        <v>349511.18086669309</v>
      </c>
      <c r="V108" s="178">
        <f>IFERROR(VLOOKUP($B108,[1]WSW!$R$13:$Y$335,7,FALSE()),0)</f>
        <v>3761477.5293466756</v>
      </c>
      <c r="W108" s="173"/>
      <c r="X108" s="178">
        <f t="shared" si="11"/>
        <v>3953415.5890729497</v>
      </c>
      <c r="Y108" s="179">
        <f>[1]beschut_werk!Q110</f>
        <v>371009.37551892962</v>
      </c>
      <c r="Z108" s="178">
        <f>IFERROR(VLOOKUP($B108,[1]WSW!$R$13:$Y$335,8,FALSE()),0)</f>
        <v>3582406.21355402</v>
      </c>
      <c r="AB108" s="170"/>
    </row>
    <row r="109" spans="2:28">
      <c r="B109" s="183">
        <v>907</v>
      </c>
      <c r="C109" s="182" t="s">
        <v>120</v>
      </c>
      <c r="D109" s="178">
        <f t="shared" si="6"/>
        <v>5568004.4377906658</v>
      </c>
      <c r="E109" s="179">
        <f>[1]beschut_werk!L111</f>
        <v>187488.97033845456</v>
      </c>
      <c r="F109" s="178">
        <f>IFERROR(VLOOKUP($B109,[1]WSW!$R$13:$Y$335,3,FALSE()),0)</f>
        <v>5380515.4674522113</v>
      </c>
      <c r="G109" s="173"/>
      <c r="H109" s="178">
        <f t="shared" si="7"/>
        <v>5157594.1698452132</v>
      </c>
      <c r="I109" s="179">
        <f>[1]beschut_werk!M111</f>
        <v>212603.77992483336</v>
      </c>
      <c r="J109" s="178">
        <f>IFERROR(VLOOKUP($B109,[1]WSW!$R$13:$Y$335,4,FALSE()),0)</f>
        <v>4944990.38992038</v>
      </c>
      <c r="K109" s="173"/>
      <c r="L109" s="181">
        <f t="shared" si="8"/>
        <v>4953797.7448408334</v>
      </c>
      <c r="M109" s="178">
        <f>[1]beschut_werk!N111</f>
        <v>228627.66532222796</v>
      </c>
      <c r="N109" s="180">
        <f>IFERROR(VLOOKUP($B109,[1]WSW!$R$13:$Y$335,5,FALSE()),0)</f>
        <v>4725170.079518605</v>
      </c>
      <c r="O109" s="173"/>
      <c r="P109" s="178">
        <f t="shared" si="9"/>
        <v>4694394.4493174125</v>
      </c>
      <c r="Q109" s="179">
        <f>[1]beschut_werk!O111</f>
        <v>244647.58075629052</v>
      </c>
      <c r="R109" s="178">
        <f>IFERROR(VLOOKUP($B109,[1]WSW!$R$13:$Y$335,6,FALSE()),0)</f>
        <v>4449746.8685611216</v>
      </c>
      <c r="S109" s="173"/>
      <c r="T109" s="178">
        <f t="shared" si="10"/>
        <v>4495190.0085625723</v>
      </c>
      <c r="U109" s="179">
        <f>[1]beschut_werk!P111</f>
        <v>260484.74800442188</v>
      </c>
      <c r="V109" s="178">
        <f>IFERROR(VLOOKUP($B109,[1]WSW!$R$13:$Y$335,7,FALSE()),0)</f>
        <v>4234705.2605581507</v>
      </c>
      <c r="W109" s="173"/>
      <c r="X109" s="178">
        <f t="shared" si="11"/>
        <v>4218949.0162983974</v>
      </c>
      <c r="Y109" s="179">
        <f>[1]beschut_werk!Q111</f>
        <v>276506.98741505091</v>
      </c>
      <c r="Z109" s="178">
        <f>IFERROR(VLOOKUP($B109,[1]WSW!$R$13:$Y$335,8,FALSE()),0)</f>
        <v>3942442.0288833464</v>
      </c>
      <c r="AB109" s="170"/>
    </row>
    <row r="110" spans="2:28">
      <c r="B110" s="183">
        <v>784</v>
      </c>
      <c r="C110" s="182" t="s">
        <v>121</v>
      </c>
      <c r="D110" s="178">
        <f t="shared" si="6"/>
        <v>2037666.461530112</v>
      </c>
      <c r="E110" s="179">
        <f>[1]beschut_werk!L112</f>
        <v>104424.23664420276</v>
      </c>
      <c r="F110" s="178">
        <f>IFERROR(VLOOKUP($B110,[1]WSW!$R$13:$Y$335,3,FALSE()),0)</f>
        <v>1933242.2248859091</v>
      </c>
      <c r="G110" s="173"/>
      <c r="H110" s="178">
        <f t="shared" si="7"/>
        <v>1974967.7571426376</v>
      </c>
      <c r="I110" s="179">
        <f>[1]beschut_werk!M112</f>
        <v>118412.23185686946</v>
      </c>
      <c r="J110" s="178">
        <f>IFERROR(VLOOKUP($B110,[1]WSW!$R$13:$Y$335,4,FALSE()),0)</f>
        <v>1856555.5252857681</v>
      </c>
      <c r="K110" s="173"/>
      <c r="L110" s="181">
        <f t="shared" si="8"/>
        <v>1955939.8872879432</v>
      </c>
      <c r="M110" s="178">
        <f>[1]beschut_werk!N112</f>
        <v>127336.92752124116</v>
      </c>
      <c r="N110" s="180">
        <f>IFERROR(VLOOKUP($B110,[1]WSW!$R$13:$Y$335,5,FALSE()),0)</f>
        <v>1828602.959766702</v>
      </c>
      <c r="O110" s="173"/>
      <c r="P110" s="178">
        <f t="shared" si="9"/>
        <v>1866610.837548082</v>
      </c>
      <c r="Q110" s="179">
        <f>[1]beschut_werk!O112</f>
        <v>136259.41206679499</v>
      </c>
      <c r="R110" s="178">
        <f>IFERROR(VLOOKUP($B110,[1]WSW!$R$13:$Y$335,6,FALSE()),0)</f>
        <v>1730351.4254812871</v>
      </c>
      <c r="S110" s="173"/>
      <c r="T110" s="178">
        <f t="shared" si="10"/>
        <v>1822669.8585611237</v>
      </c>
      <c r="U110" s="179">
        <f>[1]beschut_werk!P112</f>
        <v>145080.11281258971</v>
      </c>
      <c r="V110" s="178">
        <f>IFERROR(VLOOKUP($B110,[1]WSW!$R$13:$Y$335,7,FALSE()),0)</f>
        <v>1677589.7457485341</v>
      </c>
      <c r="W110" s="173"/>
      <c r="X110" s="178">
        <f t="shared" si="11"/>
        <v>1805620.342734115</v>
      </c>
      <c r="Y110" s="179">
        <f>[1]beschut_werk!Q112</f>
        <v>154003.89172483882</v>
      </c>
      <c r="Z110" s="178">
        <f>IFERROR(VLOOKUP($B110,[1]WSW!$R$13:$Y$335,8,FALSE()),0)</f>
        <v>1651616.4510092761</v>
      </c>
      <c r="AB110" s="170"/>
    </row>
    <row r="111" spans="2:28">
      <c r="B111" s="183">
        <v>1924</v>
      </c>
      <c r="C111" s="182" t="s">
        <v>122</v>
      </c>
      <c r="D111" s="178">
        <f t="shared" si="6"/>
        <v>6043834.0635943562</v>
      </c>
      <c r="E111" s="179">
        <f>[1]beschut_werk!L113</f>
        <v>223088.1419217058</v>
      </c>
      <c r="F111" s="178">
        <f>IFERROR(VLOOKUP($B111,[1]WSW!$R$13:$Y$335,3,FALSE()),0)</f>
        <v>5820745.9216726506</v>
      </c>
      <c r="G111" s="173"/>
      <c r="H111" s="178">
        <f t="shared" si="7"/>
        <v>5645452.7741027921</v>
      </c>
      <c r="I111" s="179">
        <f>[1]beschut_werk!M113</f>
        <v>252971.58623967553</v>
      </c>
      <c r="J111" s="178">
        <f>IFERROR(VLOOKUP($B111,[1]WSW!$R$13:$Y$335,4,FALSE()),0)</f>
        <v>5392481.1878631162</v>
      </c>
      <c r="K111" s="173"/>
      <c r="L111" s="181">
        <f t="shared" si="8"/>
        <v>5377507.7199371364</v>
      </c>
      <c r="M111" s="178">
        <f>[1]beschut_werk!N113</f>
        <v>272037.98152265139</v>
      </c>
      <c r="N111" s="180">
        <f>IFERROR(VLOOKUP($B111,[1]WSW!$R$13:$Y$335,5,FALSE()),0)</f>
        <v>5105469.738414485</v>
      </c>
      <c r="O111" s="173"/>
      <c r="P111" s="178">
        <f t="shared" si="9"/>
        <v>5065838.2551486185</v>
      </c>
      <c r="Q111" s="179">
        <f>[1]beschut_werk!O113</f>
        <v>291099.65305178915</v>
      </c>
      <c r="R111" s="178">
        <f>IFERROR(VLOOKUP($B111,[1]WSW!$R$13:$Y$335,6,FALSE()),0)</f>
        <v>4774738.6020968296</v>
      </c>
      <c r="S111" s="173"/>
      <c r="T111" s="178">
        <f t="shared" si="10"/>
        <v>4897837.5552149499</v>
      </c>
      <c r="U111" s="179">
        <f>[1]beschut_werk!P113</f>
        <v>309943.8773723506</v>
      </c>
      <c r="V111" s="178">
        <f>IFERROR(VLOOKUP($B111,[1]WSW!$R$13:$Y$335,7,FALSE()),0)</f>
        <v>4587893.6778425993</v>
      </c>
      <c r="W111" s="173"/>
      <c r="X111" s="178">
        <f t="shared" si="11"/>
        <v>4677103.1305306312</v>
      </c>
      <c r="Y111" s="179">
        <f>[1]beschut_werk!Q113</f>
        <v>329008.3141394282</v>
      </c>
      <c r="Z111" s="178">
        <f>IFERROR(VLOOKUP($B111,[1]WSW!$R$13:$Y$335,8,FALSE()),0)</f>
        <v>4348094.8163912026</v>
      </c>
      <c r="AB111" s="170"/>
    </row>
    <row r="112" spans="2:28">
      <c r="B112" s="183">
        <v>664</v>
      </c>
      <c r="C112" s="182" t="s">
        <v>123</v>
      </c>
      <c r="D112" s="178">
        <f t="shared" si="6"/>
        <v>6611339.5769405961</v>
      </c>
      <c r="E112" s="179">
        <f>[1]beschut_werk!L114</f>
        <v>299033.04129930801</v>
      </c>
      <c r="F112" s="178">
        <f>IFERROR(VLOOKUP($B112,[1]WSW!$R$13:$Y$335,3,FALSE()),0)</f>
        <v>6312306.5356412884</v>
      </c>
      <c r="G112" s="173"/>
      <c r="H112" s="178">
        <f t="shared" si="7"/>
        <v>6392107.9054764193</v>
      </c>
      <c r="I112" s="179">
        <f>[1]beschut_werk!M114</f>
        <v>339089.57304467179</v>
      </c>
      <c r="J112" s="178">
        <f>IFERROR(VLOOKUP($B112,[1]WSW!$R$13:$Y$335,4,FALSE()),0)</f>
        <v>6053018.3324317476</v>
      </c>
      <c r="K112" s="173"/>
      <c r="L112" s="181">
        <f t="shared" si="8"/>
        <v>6344430.8914257083</v>
      </c>
      <c r="M112" s="178">
        <f>[1]beschut_werk!N114</f>
        <v>364646.65608355438</v>
      </c>
      <c r="N112" s="180">
        <f>IFERROR(VLOOKUP($B112,[1]WSW!$R$13:$Y$335,5,FALSE()),0)</f>
        <v>5979784.2353421543</v>
      </c>
      <c r="O112" s="173"/>
      <c r="P112" s="178">
        <f t="shared" si="9"/>
        <v>6236479.2550219707</v>
      </c>
      <c r="Q112" s="179">
        <f>[1]beschut_werk!O114</f>
        <v>390197.40728218586</v>
      </c>
      <c r="R112" s="178">
        <f>IFERROR(VLOOKUP($B112,[1]WSW!$R$13:$Y$335,6,FALSE()),0)</f>
        <v>5846281.847739785</v>
      </c>
      <c r="S112" s="173"/>
      <c r="T112" s="178">
        <f t="shared" si="10"/>
        <v>6107025.8788905563</v>
      </c>
      <c r="U112" s="179">
        <f>[1]beschut_werk!P114</f>
        <v>415456.68669059797</v>
      </c>
      <c r="V112" s="178">
        <f>IFERROR(VLOOKUP($B112,[1]WSW!$R$13:$Y$335,7,FALSE()),0)</f>
        <v>5691569.1921999585</v>
      </c>
      <c r="W112" s="173"/>
      <c r="X112" s="178">
        <f t="shared" si="11"/>
        <v>5962084.4183732364</v>
      </c>
      <c r="Y112" s="179">
        <f>[1]beschut_werk!Q114</f>
        <v>441011.14448476589</v>
      </c>
      <c r="Z112" s="178">
        <f>IFERROR(VLOOKUP($B112,[1]WSW!$R$13:$Y$335,8,FALSE()),0)</f>
        <v>5521073.2738884706</v>
      </c>
      <c r="AB112" s="170"/>
    </row>
    <row r="113" spans="2:28">
      <c r="B113" s="183">
        <v>785</v>
      </c>
      <c r="C113" s="182" t="s">
        <v>124</v>
      </c>
      <c r="D113" s="178">
        <f t="shared" si="6"/>
        <v>2689529.074663606</v>
      </c>
      <c r="E113" s="179">
        <f>[1]beschut_werk!L115</f>
        <v>142396.68633300354</v>
      </c>
      <c r="F113" s="178">
        <f>IFERROR(VLOOKUP($B113,[1]WSW!$R$13:$Y$335,3,FALSE()),0)</f>
        <v>2547132.3883306026</v>
      </c>
      <c r="G113" s="173"/>
      <c r="H113" s="178">
        <f t="shared" si="7"/>
        <v>2493821.501980077</v>
      </c>
      <c r="I113" s="179">
        <f>[1]beschut_werk!M115</f>
        <v>161471.22525936723</v>
      </c>
      <c r="J113" s="178">
        <f>IFERROR(VLOOKUP($B113,[1]WSW!$R$13:$Y$335,4,FALSE()),0)</f>
        <v>2332350.2767207096</v>
      </c>
      <c r="K113" s="173"/>
      <c r="L113" s="181">
        <f t="shared" si="8"/>
        <v>2421497.5352630168</v>
      </c>
      <c r="M113" s="178">
        <f>[1]beschut_werk!N115</f>
        <v>173641.26480169222</v>
      </c>
      <c r="N113" s="180">
        <f>IFERROR(VLOOKUP($B113,[1]WSW!$R$13:$Y$335,5,FALSE()),0)</f>
        <v>2247856.2704613246</v>
      </c>
      <c r="O113" s="173"/>
      <c r="P113" s="178">
        <f t="shared" si="9"/>
        <v>2370044.3021465139</v>
      </c>
      <c r="Q113" s="179">
        <f>[1]beschut_werk!O115</f>
        <v>185808.28918199291</v>
      </c>
      <c r="R113" s="178">
        <f>IFERROR(VLOOKUP($B113,[1]WSW!$R$13:$Y$335,6,FALSE()),0)</f>
        <v>2184236.0129645211</v>
      </c>
      <c r="S113" s="173"/>
      <c r="T113" s="178">
        <f t="shared" si="10"/>
        <v>2274169.5193691873</v>
      </c>
      <c r="U113" s="179">
        <f>[1]beschut_werk!P115</f>
        <v>197836.51747171296</v>
      </c>
      <c r="V113" s="178">
        <f>IFERROR(VLOOKUP($B113,[1]WSW!$R$13:$Y$335,7,FALSE()),0)</f>
        <v>2076333.0018974745</v>
      </c>
      <c r="W113" s="173"/>
      <c r="X113" s="178">
        <f t="shared" si="11"/>
        <v>2156485.8095558765</v>
      </c>
      <c r="Y113" s="179">
        <f>[1]beschut_werk!Q115</f>
        <v>210005.30689750717</v>
      </c>
      <c r="Z113" s="178">
        <f>IFERROR(VLOOKUP($B113,[1]WSW!$R$13:$Y$335,8,FALSE()),0)</f>
        <v>1946480.5026583695</v>
      </c>
      <c r="AB113" s="170"/>
    </row>
    <row r="114" spans="2:28">
      <c r="B114" s="183">
        <v>1942</v>
      </c>
      <c r="C114" s="182" t="s">
        <v>125</v>
      </c>
      <c r="D114" s="178">
        <f t="shared" si="6"/>
        <v>1756796.465851384</v>
      </c>
      <c r="E114" s="179">
        <f>[1]beschut_werk!L116</f>
        <v>132903.57391080371</v>
      </c>
      <c r="F114" s="178">
        <f>IFERROR(VLOOKUP($B114,[1]WSW!$R$13:$Y$335,3,FALSE()),0)</f>
        <v>1623892.8919405802</v>
      </c>
      <c r="G114" s="173"/>
      <c r="H114" s="178">
        <f t="shared" si="7"/>
        <v>1579818.6679128141</v>
      </c>
      <c r="I114" s="179">
        <f>[1]beschut_werk!M116</f>
        <v>150706.47690874321</v>
      </c>
      <c r="J114" s="178">
        <f>IFERROR(VLOOKUP($B114,[1]WSW!$R$13:$Y$335,4,FALSE()),0)</f>
        <v>1429112.1910040709</v>
      </c>
      <c r="K114" s="173"/>
      <c r="L114" s="181">
        <f t="shared" si="8"/>
        <v>1566961.1160586318</v>
      </c>
      <c r="M114" s="178">
        <f>[1]beschut_werk!N116</f>
        <v>162065.18048157991</v>
      </c>
      <c r="N114" s="180">
        <f>IFERROR(VLOOKUP($B114,[1]WSW!$R$13:$Y$335,5,FALSE()),0)</f>
        <v>1404895.9355770519</v>
      </c>
      <c r="O114" s="173"/>
      <c r="P114" s="178">
        <f t="shared" si="9"/>
        <v>1408912.0184241454</v>
      </c>
      <c r="Q114" s="179">
        <f>[1]beschut_werk!O116</f>
        <v>173421.06990319391</v>
      </c>
      <c r="R114" s="178">
        <f>IFERROR(VLOOKUP($B114,[1]WSW!$R$13:$Y$335,6,FALSE()),0)</f>
        <v>1235490.9485209514</v>
      </c>
      <c r="S114" s="173"/>
      <c r="T114" s="178">
        <f t="shared" si="10"/>
        <v>1399183.0853369378</v>
      </c>
      <c r="U114" s="179">
        <f>[1]beschut_werk!P116</f>
        <v>184647.41630693266</v>
      </c>
      <c r="V114" s="178">
        <f>IFERROR(VLOOKUP($B114,[1]WSW!$R$13:$Y$335,7,FALSE()),0)</f>
        <v>1214535.6690300051</v>
      </c>
      <c r="W114" s="173"/>
      <c r="X114" s="178">
        <f t="shared" si="11"/>
        <v>1348532.8522384455</v>
      </c>
      <c r="Y114" s="179">
        <f>[1]beschut_werk!Q116</f>
        <v>196004.95310434062</v>
      </c>
      <c r="Z114" s="178">
        <f>IFERROR(VLOOKUP($B114,[1]WSW!$R$13:$Y$335,8,FALSE()),0)</f>
        <v>1152527.8991341048</v>
      </c>
      <c r="AB114" s="170"/>
    </row>
    <row r="115" spans="2:28">
      <c r="B115" s="183">
        <v>512</v>
      </c>
      <c r="C115" s="182" t="s">
        <v>126</v>
      </c>
      <c r="D115" s="178">
        <f t="shared" si="6"/>
        <v>7926134.8170728758</v>
      </c>
      <c r="E115" s="179">
        <f>[1]beschut_werk!L117</f>
        <v>401083.99983796047</v>
      </c>
      <c r="F115" s="178">
        <f>IFERROR(VLOOKUP($B115,[1]WSW!$R$13:$Y$335,3,FALSE()),0)</f>
        <v>7525050.8172349157</v>
      </c>
      <c r="G115" s="173"/>
      <c r="H115" s="178">
        <f t="shared" si="7"/>
        <v>7569694.9524789695</v>
      </c>
      <c r="I115" s="179">
        <f>[1]beschut_werk!M117</f>
        <v>454810.61781388486</v>
      </c>
      <c r="J115" s="178">
        <f>IFERROR(VLOOKUP($B115,[1]WSW!$R$13:$Y$335,4,FALSE()),0)</f>
        <v>7114884.3346650843</v>
      </c>
      <c r="K115" s="173"/>
      <c r="L115" s="181">
        <f t="shared" si="8"/>
        <v>7474530.7544622831</v>
      </c>
      <c r="M115" s="178">
        <f>[1]beschut_werk!N117</f>
        <v>489089.56252476701</v>
      </c>
      <c r="N115" s="180">
        <f>IFERROR(VLOOKUP($B115,[1]WSW!$R$13:$Y$335,5,FALSE()),0)</f>
        <v>6985441.1919375164</v>
      </c>
      <c r="O115" s="173"/>
      <c r="P115" s="178">
        <f t="shared" si="9"/>
        <v>7313462.9027604274</v>
      </c>
      <c r="Q115" s="179">
        <f>[1]beschut_werk!O117</f>
        <v>523360.01452928066</v>
      </c>
      <c r="R115" s="178">
        <f>IFERROR(VLOOKUP($B115,[1]WSW!$R$13:$Y$335,6,FALSE()),0)</f>
        <v>6790102.8882311471</v>
      </c>
      <c r="S115" s="173"/>
      <c r="T115" s="178">
        <f t="shared" si="10"/>
        <v>6960605.6030271305</v>
      </c>
      <c r="U115" s="179">
        <f>[1]beschut_werk!P117</f>
        <v>557239.52421199216</v>
      </c>
      <c r="V115" s="178">
        <f>IFERROR(VLOOKUP($B115,[1]WSW!$R$13:$Y$335,7,FALSE()),0)</f>
        <v>6403366.078815138</v>
      </c>
      <c r="W115" s="173"/>
      <c r="X115" s="178">
        <f t="shared" si="11"/>
        <v>6772601.4990598895</v>
      </c>
      <c r="Y115" s="179">
        <f>[1]beschut_werk!Q117</f>
        <v>591514.94776131259</v>
      </c>
      <c r="Z115" s="178">
        <f>IFERROR(VLOOKUP($B115,[1]WSW!$R$13:$Y$335,8,FALSE()),0)</f>
        <v>6181086.5512985773</v>
      </c>
      <c r="AB115" s="170"/>
    </row>
    <row r="116" spans="2:28">
      <c r="B116" s="183">
        <v>513</v>
      </c>
      <c r="C116" s="182" t="s">
        <v>127</v>
      </c>
      <c r="D116" s="178">
        <f t="shared" si="6"/>
        <v>10843061.09683004</v>
      </c>
      <c r="E116" s="179">
        <f>[1]beschut_werk!L118</f>
        <v>942191.40790337522</v>
      </c>
      <c r="F116" s="178">
        <f>IFERROR(VLOOKUP($B116,[1]WSW!$R$13:$Y$335,3,FALSE()),0)</f>
        <v>9900869.6889266651</v>
      </c>
      <c r="G116" s="173"/>
      <c r="H116" s="178">
        <f t="shared" si="7"/>
        <v>10215070.323806256</v>
      </c>
      <c r="I116" s="179">
        <f>[1]beschut_werk!M118</f>
        <v>1068401.2737994818</v>
      </c>
      <c r="J116" s="178">
        <f>IFERROR(VLOOKUP($B116,[1]WSW!$R$13:$Y$335,4,FALSE()),0)</f>
        <v>9146669.0500067733</v>
      </c>
      <c r="K116" s="173"/>
      <c r="L116" s="181">
        <f t="shared" si="8"/>
        <v>9963835.8605257273</v>
      </c>
      <c r="M116" s="178">
        <f>[1]beschut_werk!N118</f>
        <v>1148926.3687711989</v>
      </c>
      <c r="N116" s="180">
        <f>IFERROR(VLOOKUP($B116,[1]WSW!$R$13:$Y$335,5,FALSE()),0)</f>
        <v>8814909.4917545281</v>
      </c>
      <c r="O116" s="173"/>
      <c r="P116" s="178">
        <f t="shared" si="9"/>
        <v>9893206.389422724</v>
      </c>
      <c r="Q116" s="179">
        <f>[1]beschut_werk!O118</f>
        <v>1229431.5134208552</v>
      </c>
      <c r="R116" s="178">
        <f>IFERROR(VLOOKUP($B116,[1]WSW!$R$13:$Y$335,6,FALSE()),0)</f>
        <v>8663774.8760018684</v>
      </c>
      <c r="S116" s="173"/>
      <c r="T116" s="178">
        <f t="shared" si="10"/>
        <v>9529755.7639162708</v>
      </c>
      <c r="U116" s="179">
        <f>[1]beschut_werk!P118</f>
        <v>1309018.2906045031</v>
      </c>
      <c r="V116" s="178">
        <f>IFERROR(VLOOKUP($B116,[1]WSW!$R$13:$Y$335,7,FALSE()),0)</f>
        <v>8220737.4733117679</v>
      </c>
      <c r="W116" s="173"/>
      <c r="X116" s="178">
        <f t="shared" si="11"/>
        <v>8986461.2826700173</v>
      </c>
      <c r="Y116" s="179">
        <f>[1]beschut_werk!Q118</f>
        <v>1389535.1139718418</v>
      </c>
      <c r="Z116" s="178">
        <f>IFERROR(VLOOKUP($B116,[1]WSW!$R$13:$Y$335,8,FALSE()),0)</f>
        <v>7596926.1686981758</v>
      </c>
      <c r="AB116" s="170"/>
    </row>
    <row r="117" spans="2:28">
      <c r="B117" s="183">
        <v>14</v>
      </c>
      <c r="C117" s="182" t="s">
        <v>128</v>
      </c>
      <c r="D117" s="178">
        <f t="shared" si="6"/>
        <v>32127108.083596483</v>
      </c>
      <c r="E117" s="179">
        <f>[1]beschut_werk!L119</f>
        <v>1941341.4903399562</v>
      </c>
      <c r="F117" s="178">
        <f>IFERROR(VLOOKUP($B117,[1]WSW!$R$13:$Y$335,3,FALSE()),0)</f>
        <v>30185766.593256526</v>
      </c>
      <c r="G117" s="173"/>
      <c r="H117" s="178">
        <f t="shared" si="7"/>
        <v>30159432.250096615</v>
      </c>
      <c r="I117" s="179">
        <f>[1]beschut_werk!M119</f>
        <v>2201391.0377027155</v>
      </c>
      <c r="J117" s="178">
        <f>IFERROR(VLOOKUP($B117,[1]WSW!$R$13:$Y$335,4,FALSE()),0)</f>
        <v>27958041.212393899</v>
      </c>
      <c r="K117" s="173"/>
      <c r="L117" s="181">
        <f t="shared" si="8"/>
        <v>28896876.921948995</v>
      </c>
      <c r="M117" s="178">
        <f>[1]beschut_werk!N119</f>
        <v>2367309.2434630804</v>
      </c>
      <c r="N117" s="180">
        <f>IFERROR(VLOOKUP($B117,[1]WSW!$R$13:$Y$335,5,FALSE()),0)</f>
        <v>26529567.678485915</v>
      </c>
      <c r="O117" s="173"/>
      <c r="P117" s="178">
        <f t="shared" si="9"/>
        <v>27820815.100116231</v>
      </c>
      <c r="Q117" s="179">
        <f>[1]beschut_werk!O119</f>
        <v>2533186.342514514</v>
      </c>
      <c r="R117" s="178">
        <f>IFERROR(VLOOKUP($B117,[1]WSW!$R$13:$Y$335,6,FALSE()),0)</f>
        <v>25287628.757601716</v>
      </c>
      <c r="S117" s="173"/>
      <c r="T117" s="178">
        <f t="shared" si="10"/>
        <v>26754689.358864285</v>
      </c>
      <c r="U117" s="179">
        <f>[1]beschut_werk!P119</f>
        <v>2697171.1881976975</v>
      </c>
      <c r="V117" s="178">
        <f>IFERROR(VLOOKUP($B117,[1]WSW!$R$13:$Y$335,7,FALSE()),0)</f>
        <v>24057518.170666587</v>
      </c>
      <c r="W117" s="173"/>
      <c r="X117" s="178">
        <f t="shared" si="11"/>
        <v>25212965.49277436</v>
      </c>
      <c r="Y117" s="179">
        <f>[1]beschut_werk!Q119</f>
        <v>2863072.3507026932</v>
      </c>
      <c r="Z117" s="178">
        <f>IFERROR(VLOOKUP($B117,[1]WSW!$R$13:$Y$335,8,FALSE()),0)</f>
        <v>22349893.142071668</v>
      </c>
      <c r="AB117" s="170"/>
    </row>
    <row r="118" spans="2:28">
      <c r="B118" s="183">
        <v>1729</v>
      </c>
      <c r="C118" s="182" t="s">
        <v>129</v>
      </c>
      <c r="D118" s="178">
        <f t="shared" si="6"/>
        <v>1968127.7521880083</v>
      </c>
      <c r="E118" s="179">
        <f>[1]beschut_werk!L120</f>
        <v>33225.893477700862</v>
      </c>
      <c r="F118" s="178">
        <f>IFERROR(VLOOKUP($B118,[1]WSW!$R$13:$Y$335,3,FALSE()),0)</f>
        <v>1934901.8587103074</v>
      </c>
      <c r="G118" s="173"/>
      <c r="H118" s="178">
        <f t="shared" si="7"/>
        <v>1891491.5131380707</v>
      </c>
      <c r="I118" s="179">
        <f>[1]beschut_werk!M120</f>
        <v>37676.619227185722</v>
      </c>
      <c r="J118" s="178">
        <f>IFERROR(VLOOKUP($B118,[1]WSW!$R$13:$Y$335,4,FALSE()),0)</f>
        <v>1853814.8939108851</v>
      </c>
      <c r="K118" s="173"/>
      <c r="L118" s="181">
        <f t="shared" si="8"/>
        <v>1829363.0217232406</v>
      </c>
      <c r="M118" s="178">
        <f>[1]beschut_werk!N120</f>
        <v>40516.295120394898</v>
      </c>
      <c r="N118" s="180">
        <f>IFERROR(VLOOKUP($B118,[1]WSW!$R$13:$Y$335,5,FALSE()),0)</f>
        <v>1788846.7266028458</v>
      </c>
      <c r="O118" s="173"/>
      <c r="P118" s="178">
        <f t="shared" si="9"/>
        <v>1684356.1515968635</v>
      </c>
      <c r="Q118" s="179">
        <f>[1]beschut_werk!O120</f>
        <v>43355.267475798391</v>
      </c>
      <c r="R118" s="178">
        <f>IFERROR(VLOOKUP($B118,[1]WSW!$R$13:$Y$335,6,FALSE()),0)</f>
        <v>1641000.884121065</v>
      </c>
      <c r="S118" s="173"/>
      <c r="T118" s="178">
        <f t="shared" si="10"/>
        <v>1588328.2510612931</v>
      </c>
      <c r="U118" s="179">
        <f>[1]beschut_werk!P120</f>
        <v>46161.854076733071</v>
      </c>
      <c r="V118" s="178">
        <f>IFERROR(VLOOKUP($B118,[1]WSW!$R$13:$Y$335,7,FALSE()),0)</f>
        <v>1542166.3969845599</v>
      </c>
      <c r="W118" s="173"/>
      <c r="X118" s="178">
        <f t="shared" si="11"/>
        <v>1458091.4473226827</v>
      </c>
      <c r="Y118" s="179">
        <f>[1]beschut_werk!Q120</f>
        <v>49001.238276085052</v>
      </c>
      <c r="Z118" s="178">
        <f>IFERROR(VLOOKUP($B118,[1]WSW!$R$13:$Y$335,8,FALSE()),0)</f>
        <v>1409090.2090465976</v>
      </c>
      <c r="AB118" s="170"/>
    </row>
    <row r="119" spans="2:28">
      <c r="B119" s="183">
        <v>158</v>
      </c>
      <c r="C119" s="182" t="s">
        <v>130</v>
      </c>
      <c r="D119" s="178">
        <f t="shared" si="6"/>
        <v>2557871.4767620508</v>
      </c>
      <c r="E119" s="179">
        <f>[1]beschut_werk!L121</f>
        <v>128157.01769970379</v>
      </c>
      <c r="F119" s="178">
        <f>IFERROR(VLOOKUP($B119,[1]WSW!$R$13:$Y$335,3,FALSE()),0)</f>
        <v>2429714.4590623472</v>
      </c>
      <c r="G119" s="173"/>
      <c r="H119" s="178">
        <f t="shared" si="7"/>
        <v>2390195.9224925973</v>
      </c>
      <c r="I119" s="179">
        <f>[1]beschut_werk!M121</f>
        <v>145324.10273343118</v>
      </c>
      <c r="J119" s="178">
        <f>IFERROR(VLOOKUP($B119,[1]WSW!$R$13:$Y$335,4,FALSE()),0)</f>
        <v>2244871.8197591659</v>
      </c>
      <c r="K119" s="173"/>
      <c r="L119" s="181">
        <f t="shared" si="8"/>
        <v>2337580.0103238788</v>
      </c>
      <c r="M119" s="178">
        <f>[1]beschut_werk!N121</f>
        <v>156277.13832152373</v>
      </c>
      <c r="N119" s="180">
        <f>IFERROR(VLOOKUP($B119,[1]WSW!$R$13:$Y$335,5,FALSE()),0)</f>
        <v>2181302.8720023553</v>
      </c>
      <c r="O119" s="173"/>
      <c r="P119" s="178">
        <f t="shared" si="9"/>
        <v>2205722.8448719042</v>
      </c>
      <c r="Q119" s="179">
        <f>[1]beschut_werk!O121</f>
        <v>167227.46026379438</v>
      </c>
      <c r="R119" s="178">
        <f>IFERROR(VLOOKUP($B119,[1]WSW!$R$13:$Y$335,6,FALSE()),0)</f>
        <v>2038495.3846081099</v>
      </c>
      <c r="S119" s="173"/>
      <c r="T119" s="178">
        <f t="shared" si="10"/>
        <v>2063304.5102663336</v>
      </c>
      <c r="U119" s="179">
        <f>[1]beschut_werk!P121</f>
        <v>178052.8657245425</v>
      </c>
      <c r="V119" s="178">
        <f>IFERROR(VLOOKUP($B119,[1]WSW!$R$13:$Y$335,7,FALSE()),0)</f>
        <v>1885251.6445417912</v>
      </c>
      <c r="W119" s="173"/>
      <c r="X119" s="178">
        <f t="shared" si="11"/>
        <v>1980277.4078610905</v>
      </c>
      <c r="Y119" s="179">
        <f>[1]beschut_werk!Q121</f>
        <v>189004.77620775736</v>
      </c>
      <c r="Z119" s="178">
        <f>IFERROR(VLOOKUP($B119,[1]WSW!$R$13:$Y$335,8,FALSE()),0)</f>
        <v>1791272.6316533331</v>
      </c>
      <c r="AB119" s="170"/>
    </row>
    <row r="120" spans="2:28">
      <c r="B120" s="183">
        <v>392</v>
      </c>
      <c r="C120" s="182" t="s">
        <v>131</v>
      </c>
      <c r="D120" s="178">
        <f t="shared" si="6"/>
        <v>18162842.229548454</v>
      </c>
      <c r="E120" s="179">
        <f>[1]beschut_werk!L122</f>
        <v>1058482.0350753274</v>
      </c>
      <c r="F120" s="178">
        <f>IFERROR(VLOOKUP($B120,[1]WSW!$R$13:$Y$335,3,FALSE()),0)</f>
        <v>17104360.194473125</v>
      </c>
      <c r="G120" s="173"/>
      <c r="H120" s="178">
        <f t="shared" si="7"/>
        <v>17186577.008082721</v>
      </c>
      <c r="I120" s="179">
        <f>[1]beschut_werk!M122</f>
        <v>1200269.4410946306</v>
      </c>
      <c r="J120" s="178">
        <f>IFERROR(VLOOKUP($B120,[1]WSW!$R$13:$Y$335,4,FALSE()),0)</f>
        <v>15986307.56698809</v>
      </c>
      <c r="K120" s="173"/>
      <c r="L120" s="181">
        <f t="shared" si="8"/>
        <v>16601112.592934076</v>
      </c>
      <c r="M120" s="178">
        <f>[1]beschut_werk!N122</f>
        <v>1290733.40169258</v>
      </c>
      <c r="N120" s="180">
        <f>IFERROR(VLOOKUP($B120,[1]WSW!$R$13:$Y$335,5,FALSE()),0)</f>
        <v>15310379.191241495</v>
      </c>
      <c r="O120" s="173"/>
      <c r="P120" s="178">
        <f t="shared" si="9"/>
        <v>15782611.536922172</v>
      </c>
      <c r="Q120" s="179">
        <f>[1]beschut_werk!O122</f>
        <v>1381174.9495861486</v>
      </c>
      <c r="R120" s="178">
        <f>IFERROR(VLOOKUP($B120,[1]WSW!$R$13:$Y$335,6,FALSE()),0)</f>
        <v>14401436.587336022</v>
      </c>
      <c r="S120" s="173"/>
      <c r="T120" s="178">
        <f t="shared" si="10"/>
        <v>15054122.94010471</v>
      </c>
      <c r="U120" s="179">
        <f>[1]beschut_werk!P122</f>
        <v>1470584.7798730675</v>
      </c>
      <c r="V120" s="178">
        <f>IFERROR(VLOOKUP($B120,[1]WSW!$R$13:$Y$335,7,FALSE()),0)</f>
        <v>13583538.160231642</v>
      </c>
      <c r="W120" s="173"/>
      <c r="X120" s="178">
        <f t="shared" si="11"/>
        <v>14235511.829860056</v>
      </c>
      <c r="Y120" s="179">
        <f>[1]beschut_werk!Q122</f>
        <v>1561039.4479381382</v>
      </c>
      <c r="Z120" s="178">
        <f>IFERROR(VLOOKUP($B120,[1]WSW!$R$13:$Y$335,8,FALSE()),0)</f>
        <v>12674472.381921917</v>
      </c>
      <c r="AB120" s="170"/>
    </row>
    <row r="121" spans="2:28">
      <c r="B121" s="183">
        <v>394</v>
      </c>
      <c r="C121" s="182" t="s">
        <v>132</v>
      </c>
      <c r="D121" s="178">
        <f t="shared" si="6"/>
        <v>6220225.5940639758</v>
      </c>
      <c r="E121" s="179">
        <f>[1]beschut_werk!L123</f>
        <v>552973.79859316384</v>
      </c>
      <c r="F121" s="178">
        <f>IFERROR(VLOOKUP($B121,[1]WSW!$R$13:$Y$335,3,FALSE()),0)</f>
        <v>5667251.7954708124</v>
      </c>
      <c r="G121" s="173"/>
      <c r="H121" s="178">
        <f t="shared" si="7"/>
        <v>5962662.2091145515</v>
      </c>
      <c r="I121" s="179">
        <f>[1]beschut_werk!M123</f>
        <v>627046.59142387612</v>
      </c>
      <c r="J121" s="178">
        <f>IFERROR(VLOOKUP($B121,[1]WSW!$R$13:$Y$335,4,FALSE()),0)</f>
        <v>5335615.617690675</v>
      </c>
      <c r="K121" s="173"/>
      <c r="L121" s="181">
        <f t="shared" si="8"/>
        <v>5747532.2620749176</v>
      </c>
      <c r="M121" s="178">
        <f>[1]beschut_werk!N123</f>
        <v>674306.91164657159</v>
      </c>
      <c r="N121" s="180">
        <f>IFERROR(VLOOKUP($B121,[1]WSW!$R$13:$Y$335,5,FALSE()),0)</f>
        <v>5073225.3504283456</v>
      </c>
      <c r="O121" s="173"/>
      <c r="P121" s="178">
        <f t="shared" si="9"/>
        <v>5762492.6663983166</v>
      </c>
      <c r="Q121" s="179">
        <f>[1]beschut_werk!O123</f>
        <v>721555.5229900725</v>
      </c>
      <c r="R121" s="178">
        <f>IFERROR(VLOOKUP($B121,[1]WSW!$R$13:$Y$335,6,FALSE()),0)</f>
        <v>5040937.1434082445</v>
      </c>
      <c r="S121" s="173"/>
      <c r="T121" s="178">
        <f t="shared" si="10"/>
        <v>5614617.0618361589</v>
      </c>
      <c r="U121" s="179">
        <f>[1]beschut_werk!P123</f>
        <v>768265.1428484855</v>
      </c>
      <c r="V121" s="178">
        <f>IFERROR(VLOOKUP($B121,[1]WSW!$R$13:$Y$335,7,FALSE()),0)</f>
        <v>4846351.9189876737</v>
      </c>
      <c r="W121" s="173"/>
      <c r="X121" s="178">
        <f t="shared" si="11"/>
        <v>5456015.8689649217</v>
      </c>
      <c r="Y121" s="179">
        <f>[1]beschut_werk!Q123</f>
        <v>815520.60845198634</v>
      </c>
      <c r="Z121" s="178">
        <f>IFERROR(VLOOKUP($B121,[1]WSW!$R$13:$Y$335,8,FALSE()),0)</f>
        <v>4640495.260512935</v>
      </c>
      <c r="AB121" s="170"/>
    </row>
    <row r="122" spans="2:28">
      <c r="B122" s="183">
        <v>1655</v>
      </c>
      <c r="C122" s="182" t="s">
        <v>133</v>
      </c>
      <c r="D122" s="178">
        <f t="shared" si="6"/>
        <v>5904790.0841585211</v>
      </c>
      <c r="E122" s="179">
        <f>[1]beschut_werk!L124</f>
        <v>213595.02949950594</v>
      </c>
      <c r="F122" s="178">
        <f>IFERROR(VLOOKUP($B122,[1]WSW!$R$13:$Y$335,3,FALSE()),0)</f>
        <v>5691195.0546590155</v>
      </c>
      <c r="G122" s="173"/>
      <c r="H122" s="178">
        <f t="shared" si="7"/>
        <v>5572903.4390828405</v>
      </c>
      <c r="I122" s="179">
        <f>[1]beschut_werk!M124</f>
        <v>242206.83788905147</v>
      </c>
      <c r="J122" s="178">
        <f>IFERROR(VLOOKUP($B122,[1]WSW!$R$13:$Y$335,4,FALSE()),0)</f>
        <v>5330696.6011937894</v>
      </c>
      <c r="K122" s="173"/>
      <c r="L122" s="181">
        <f t="shared" si="8"/>
        <v>5305078.7157349661</v>
      </c>
      <c r="M122" s="178">
        <f>[1]beschut_werk!N124</f>
        <v>260461.89720253902</v>
      </c>
      <c r="N122" s="180">
        <f>IFERROR(VLOOKUP($B122,[1]WSW!$R$13:$Y$335,5,FALSE()),0)</f>
        <v>5044616.8185324268</v>
      </c>
      <c r="O122" s="173"/>
      <c r="P122" s="178">
        <f t="shared" si="9"/>
        <v>5044964.3701673048</v>
      </c>
      <c r="Q122" s="179">
        <f>[1]beschut_werk!O124</f>
        <v>278712.43377299013</v>
      </c>
      <c r="R122" s="178">
        <f>IFERROR(VLOOKUP($B122,[1]WSW!$R$13:$Y$335,6,FALSE()),0)</f>
        <v>4766251.9363943143</v>
      </c>
      <c r="S122" s="173"/>
      <c r="T122" s="178">
        <f t="shared" si="10"/>
        <v>4951727.8853832493</v>
      </c>
      <c r="U122" s="179">
        <f>[1]beschut_werk!P124</f>
        <v>296754.77620757022</v>
      </c>
      <c r="V122" s="178">
        <f>IFERROR(VLOOKUP($B122,[1]WSW!$R$13:$Y$335,7,FALSE()),0)</f>
        <v>4654973.1091756793</v>
      </c>
      <c r="W122" s="173"/>
      <c r="X122" s="178">
        <f t="shared" si="11"/>
        <v>4691766.6200609114</v>
      </c>
      <c r="Y122" s="179">
        <f>[1]beschut_werk!Q124</f>
        <v>315007.96034626162</v>
      </c>
      <c r="Z122" s="178">
        <f>IFERROR(VLOOKUP($B122,[1]WSW!$R$13:$Y$335,8,FALSE()),0)</f>
        <v>4376758.6597146494</v>
      </c>
      <c r="AB122" s="170"/>
    </row>
    <row r="123" spans="2:28">
      <c r="B123" s="183">
        <v>160</v>
      </c>
      <c r="C123" s="182" t="s">
        <v>134</v>
      </c>
      <c r="D123" s="178">
        <f t="shared" si="6"/>
        <v>9857022.1176006384</v>
      </c>
      <c r="E123" s="179">
        <f>[1]beschut_werk!L125</f>
        <v>417696.94657681079</v>
      </c>
      <c r="F123" s="178">
        <f>IFERROR(VLOOKUP($B123,[1]WSW!$R$13:$Y$335,3,FALSE()),0)</f>
        <v>9439325.171023827</v>
      </c>
      <c r="G123" s="173"/>
      <c r="H123" s="178">
        <f t="shared" si="7"/>
        <v>9372155.9323578123</v>
      </c>
      <c r="I123" s="179">
        <f>[1]beschut_werk!M125</f>
        <v>473648.92742747761</v>
      </c>
      <c r="J123" s="178">
        <f>IFERROR(VLOOKUP($B123,[1]WSW!$R$13:$Y$335,4,FALSE()),0)</f>
        <v>8898507.0049303342</v>
      </c>
      <c r="K123" s="173"/>
      <c r="L123" s="181">
        <f t="shared" si="8"/>
        <v>9332679.6032382455</v>
      </c>
      <c r="M123" s="178">
        <f>[1]beschut_werk!N125</f>
        <v>509347.71008496435</v>
      </c>
      <c r="N123" s="180">
        <f>IFERROR(VLOOKUP($B123,[1]WSW!$R$13:$Y$335,5,FALSE()),0)</f>
        <v>8823331.8931532819</v>
      </c>
      <c r="O123" s="173"/>
      <c r="P123" s="178">
        <f t="shared" si="9"/>
        <v>8937857.8362188786</v>
      </c>
      <c r="Q123" s="179">
        <f>[1]beschut_werk!O125</f>
        <v>545037.64826717973</v>
      </c>
      <c r="R123" s="178">
        <f>IFERROR(VLOOKUP($B123,[1]WSW!$R$13:$Y$335,6,FALSE()),0)</f>
        <v>8392820.1879516989</v>
      </c>
      <c r="S123" s="173"/>
      <c r="T123" s="178">
        <f t="shared" si="10"/>
        <v>8508655.6077787653</v>
      </c>
      <c r="U123" s="179">
        <f>[1]beschut_werk!P125</f>
        <v>580320.4512503586</v>
      </c>
      <c r="V123" s="178">
        <f>IFERROR(VLOOKUP($B123,[1]WSW!$R$13:$Y$335,7,FALSE()),0)</f>
        <v>7928335.1565284068</v>
      </c>
      <c r="W123" s="173"/>
      <c r="X123" s="178">
        <f t="shared" si="11"/>
        <v>8278570.806860189</v>
      </c>
      <c r="Y123" s="179">
        <f>[1]beschut_werk!Q125</f>
        <v>616015.56689935492</v>
      </c>
      <c r="Z123" s="178">
        <f>IFERROR(VLOOKUP($B123,[1]WSW!$R$13:$Y$335,8,FALSE()),0)</f>
        <v>7662555.2399608344</v>
      </c>
      <c r="AB123" s="170"/>
    </row>
    <row r="124" spans="2:28">
      <c r="B124" s="183">
        <v>243</v>
      </c>
      <c r="C124" s="182" t="s">
        <v>135</v>
      </c>
      <c r="D124" s="178">
        <f t="shared" si="6"/>
        <v>5497954.4584785113</v>
      </c>
      <c r="E124" s="179">
        <f>[1]beschut_werk!L126</f>
        <v>322765.82235480886</v>
      </c>
      <c r="F124" s="178">
        <f>IFERROR(VLOOKUP($B124,[1]WSW!$R$13:$Y$335,3,FALSE()),0)</f>
        <v>5175188.6361237029</v>
      </c>
      <c r="G124" s="173"/>
      <c r="H124" s="178">
        <f t="shared" si="7"/>
        <v>5339906.053835812</v>
      </c>
      <c r="I124" s="179">
        <f>[1]beschut_werk!M126</f>
        <v>366001.44392123324</v>
      </c>
      <c r="J124" s="178">
        <f>IFERROR(VLOOKUP($B124,[1]WSW!$R$13:$Y$335,4,FALSE()),0)</f>
        <v>4973904.6099145785</v>
      </c>
      <c r="K124" s="173"/>
      <c r="L124" s="181">
        <f t="shared" si="8"/>
        <v>5214726.7390085701</v>
      </c>
      <c r="M124" s="178">
        <f>[1]beschut_werk!N126</f>
        <v>393586.86688383663</v>
      </c>
      <c r="N124" s="180">
        <f>IFERROR(VLOOKUP($B124,[1]WSW!$R$13:$Y$335,5,FALSE()),0)</f>
        <v>4821139.8721247334</v>
      </c>
      <c r="O124" s="173"/>
      <c r="P124" s="178">
        <f t="shared" si="9"/>
        <v>5012950.2959972527</v>
      </c>
      <c r="Q124" s="179">
        <f>[1]beschut_werk!O126</f>
        <v>421165.45547918492</v>
      </c>
      <c r="R124" s="178">
        <f>IFERROR(VLOOKUP($B124,[1]WSW!$R$13:$Y$335,6,FALSE()),0)</f>
        <v>4591784.8405180676</v>
      </c>
      <c r="S124" s="173"/>
      <c r="T124" s="178">
        <f t="shared" si="10"/>
        <v>4867988.0082001807</v>
      </c>
      <c r="U124" s="179">
        <f>[1]beschut_werk!P126</f>
        <v>448429.43960255041</v>
      </c>
      <c r="V124" s="178">
        <f>IFERROR(VLOOKUP($B124,[1]WSW!$R$13:$Y$335,7,FALSE()),0)</f>
        <v>4419558.5685976306</v>
      </c>
      <c r="W124" s="173"/>
      <c r="X124" s="178">
        <f t="shared" si="11"/>
        <v>4665413.8285685861</v>
      </c>
      <c r="Y124" s="179">
        <f>[1]beschut_werk!Q126</f>
        <v>476012.02896768408</v>
      </c>
      <c r="Z124" s="178">
        <f>IFERROR(VLOOKUP($B124,[1]WSW!$R$13:$Y$335,8,FALSE()),0)</f>
        <v>4189401.799600902</v>
      </c>
      <c r="AB124" s="170"/>
    </row>
    <row r="125" spans="2:28">
      <c r="B125" s="183">
        <v>523</v>
      </c>
      <c r="C125" s="182" t="s">
        <v>136</v>
      </c>
      <c r="D125" s="178">
        <f t="shared" si="6"/>
        <v>99677.680433102607</v>
      </c>
      <c r="E125" s="179">
        <f>[1]beschut_werk!L127</f>
        <v>99677.680433102607</v>
      </c>
      <c r="F125" s="178">
        <f>IFERROR(VLOOKUP($B125,[1]WSW!$R$13:$Y$335,3,FALSE()),0)</f>
        <v>0</v>
      </c>
      <c r="G125" s="173"/>
      <c r="H125" s="178">
        <f t="shared" si="7"/>
        <v>113029.85768155719</v>
      </c>
      <c r="I125" s="179">
        <f>[1]beschut_werk!M127</f>
        <v>113029.85768155719</v>
      </c>
      <c r="J125" s="178">
        <f>IFERROR(VLOOKUP($B125,[1]WSW!$R$13:$Y$335,4,FALSE()),0)</f>
        <v>0</v>
      </c>
      <c r="K125" s="173"/>
      <c r="L125" s="181">
        <f t="shared" si="8"/>
        <v>121548.8853611847</v>
      </c>
      <c r="M125" s="178">
        <f>[1]beschut_werk!N127</f>
        <v>121548.8853611847</v>
      </c>
      <c r="N125" s="180">
        <f>IFERROR(VLOOKUP($B125,[1]WSW!$R$13:$Y$335,5,FALSE()),0)</f>
        <v>0</v>
      </c>
      <c r="O125" s="173"/>
      <c r="P125" s="178">
        <f t="shared" si="9"/>
        <v>130065.8024273952</v>
      </c>
      <c r="Q125" s="179">
        <f>[1]beschut_werk!O127</f>
        <v>130065.8024273952</v>
      </c>
      <c r="R125" s="178">
        <f>IFERROR(VLOOKUP($B125,[1]WSW!$R$13:$Y$335,6,FALSE()),0)</f>
        <v>0</v>
      </c>
      <c r="S125" s="173"/>
      <c r="T125" s="178">
        <f t="shared" si="10"/>
        <v>138485.56223019923</v>
      </c>
      <c r="U125" s="179">
        <f>[1]beschut_werk!P127</f>
        <v>138485.56223019923</v>
      </c>
      <c r="V125" s="178">
        <f>IFERROR(VLOOKUP($B125,[1]WSW!$R$13:$Y$335,7,FALSE()),0)</f>
        <v>0</v>
      </c>
      <c r="W125" s="173"/>
      <c r="X125" s="178">
        <f t="shared" si="11"/>
        <v>147003.71482825521</v>
      </c>
      <c r="Y125" s="179">
        <f>[1]beschut_werk!Q127</f>
        <v>147003.71482825521</v>
      </c>
      <c r="Z125" s="178">
        <f>IFERROR(VLOOKUP($B125,[1]WSW!$R$13:$Y$335,8,FALSE()),0)</f>
        <v>0</v>
      </c>
      <c r="AB125" s="170"/>
    </row>
    <row r="126" spans="2:28">
      <c r="B126" s="183">
        <v>72</v>
      </c>
      <c r="C126" s="182" t="s">
        <v>137</v>
      </c>
      <c r="D126" s="178">
        <f t="shared" si="6"/>
        <v>2251678.7798678647</v>
      </c>
      <c r="E126" s="179">
        <f>[1]beschut_werk!L128</f>
        <v>102050.95853865269</v>
      </c>
      <c r="F126" s="178">
        <f>IFERROR(VLOOKUP($B126,[1]WSW!$R$13:$Y$335,3,FALSE()),0)</f>
        <v>2149627.8213292118</v>
      </c>
      <c r="G126" s="173"/>
      <c r="H126" s="178">
        <f t="shared" si="7"/>
        <v>2159408.0916219843</v>
      </c>
      <c r="I126" s="179">
        <f>[1]beschut_werk!M128</f>
        <v>115721.04476921333</v>
      </c>
      <c r="J126" s="178">
        <f>IFERROR(VLOOKUP($B126,[1]WSW!$R$13:$Y$335,4,FALSE()),0)</f>
        <v>2043687.046852771</v>
      </c>
      <c r="K126" s="173"/>
      <c r="L126" s="181">
        <f t="shared" si="8"/>
        <v>2070008.110359608</v>
      </c>
      <c r="M126" s="178">
        <f>[1]beschut_werk!N128</f>
        <v>124442.90644121294</v>
      </c>
      <c r="N126" s="180">
        <f>IFERROR(VLOOKUP($B126,[1]WSW!$R$13:$Y$335,5,FALSE()),0)</f>
        <v>1945565.2039183951</v>
      </c>
      <c r="O126" s="173"/>
      <c r="P126" s="178">
        <f t="shared" si="9"/>
        <v>2057982.0048393684</v>
      </c>
      <c r="Q126" s="179">
        <f>[1]beschut_werk!O128</f>
        <v>133162.60724709509</v>
      </c>
      <c r="R126" s="178">
        <f>IFERROR(VLOOKUP($B126,[1]WSW!$R$13:$Y$335,6,FALSE()),0)</f>
        <v>1924819.3975922733</v>
      </c>
      <c r="S126" s="173"/>
      <c r="T126" s="178">
        <f t="shared" si="10"/>
        <v>2055603.1187058352</v>
      </c>
      <c r="U126" s="179">
        <f>[1]beschut_werk!P128</f>
        <v>141782.83752139448</v>
      </c>
      <c r="V126" s="178">
        <f>IFERROR(VLOOKUP($B126,[1]WSW!$R$13:$Y$335,7,FALSE()),0)</f>
        <v>1913820.2811844407</v>
      </c>
      <c r="W126" s="173"/>
      <c r="X126" s="178">
        <f t="shared" si="11"/>
        <v>2037420.0865713141</v>
      </c>
      <c r="Y126" s="179">
        <f>[1]beschut_werk!Q128</f>
        <v>150503.80327654703</v>
      </c>
      <c r="Z126" s="178">
        <f>IFERROR(VLOOKUP($B126,[1]WSW!$R$13:$Y$335,8,FALSE()),0)</f>
        <v>1886916.2832947671</v>
      </c>
      <c r="AB126" s="170"/>
    </row>
    <row r="127" spans="2:28">
      <c r="B127" s="183">
        <v>244</v>
      </c>
      <c r="C127" s="182" t="s">
        <v>138</v>
      </c>
      <c r="D127" s="178">
        <f t="shared" si="6"/>
        <v>861637.3956814874</v>
      </c>
      <c r="E127" s="179">
        <f>[1]beschut_werk!L129</f>
        <v>45092.28400545114</v>
      </c>
      <c r="F127" s="178">
        <f>IFERROR(VLOOKUP($B127,[1]WSW!$R$13:$Y$335,3,FALSE()),0)</f>
        <v>816545.11167603626</v>
      </c>
      <c r="G127" s="173"/>
      <c r="H127" s="178">
        <f t="shared" si="7"/>
        <v>813314.26172263466</v>
      </c>
      <c r="I127" s="179">
        <f>[1]beschut_werk!M129</f>
        <v>51132.554665466305</v>
      </c>
      <c r="J127" s="178">
        <f>IFERROR(VLOOKUP($B127,[1]WSW!$R$13:$Y$335,4,FALSE()),0)</f>
        <v>762181.70705716836</v>
      </c>
      <c r="K127" s="173"/>
      <c r="L127" s="181">
        <f t="shared" si="8"/>
        <v>807118.30472550751</v>
      </c>
      <c r="M127" s="178">
        <f>[1]beschut_werk!N129</f>
        <v>54986.400520535884</v>
      </c>
      <c r="N127" s="180">
        <f>IFERROR(VLOOKUP($B127,[1]WSW!$R$13:$Y$335,5,FALSE()),0)</f>
        <v>752131.90420497162</v>
      </c>
      <c r="O127" s="173"/>
      <c r="P127" s="178">
        <f t="shared" si="9"/>
        <v>813788.45422282198</v>
      </c>
      <c r="Q127" s="179">
        <f>[1]beschut_werk!O129</f>
        <v>58839.291574297771</v>
      </c>
      <c r="R127" s="178">
        <f>IFERROR(VLOOKUP($B127,[1]WSW!$R$13:$Y$335,6,FALSE()),0)</f>
        <v>754949.16264852416</v>
      </c>
      <c r="S127" s="173"/>
      <c r="T127" s="178">
        <f t="shared" si="10"/>
        <v>783117.68220434908</v>
      </c>
      <c r="U127" s="179">
        <f>[1]beschut_werk!P129</f>
        <v>62648.230532709131</v>
      </c>
      <c r="V127" s="178">
        <f>IFERROR(VLOOKUP($B127,[1]WSW!$R$13:$Y$335,7,FALSE()),0)</f>
        <v>720469.45167163992</v>
      </c>
      <c r="W127" s="173"/>
      <c r="X127" s="178">
        <f t="shared" si="11"/>
        <v>789358.98100620403</v>
      </c>
      <c r="Y127" s="179">
        <f>[1]beschut_werk!Q129</f>
        <v>66501.680517543966</v>
      </c>
      <c r="Z127" s="178">
        <f>IFERROR(VLOOKUP($B127,[1]WSW!$R$13:$Y$335,8,FALSE()),0)</f>
        <v>722857.30048866011</v>
      </c>
      <c r="AB127" s="170"/>
    </row>
    <row r="128" spans="2:28">
      <c r="B128" s="183">
        <v>396</v>
      </c>
      <c r="C128" s="182" t="s">
        <v>139</v>
      </c>
      <c r="D128" s="178">
        <f t="shared" si="6"/>
        <v>4656732.2217654437</v>
      </c>
      <c r="E128" s="179">
        <f>[1]beschut_werk!L130</f>
        <v>251567.47918830646</v>
      </c>
      <c r="F128" s="178">
        <f>IFERROR(VLOOKUP($B128,[1]WSW!$R$13:$Y$335,3,FALSE()),0)</f>
        <v>4405164.7425771374</v>
      </c>
      <c r="G128" s="173"/>
      <c r="H128" s="178">
        <f t="shared" si="7"/>
        <v>4452085.8399069551</v>
      </c>
      <c r="I128" s="179">
        <f>[1]beschut_werk!M130</f>
        <v>285265.83129154891</v>
      </c>
      <c r="J128" s="178">
        <f>IFERROR(VLOOKUP($B128,[1]WSW!$R$13:$Y$335,4,FALSE()),0)</f>
        <v>4166820.0086154058</v>
      </c>
      <c r="K128" s="173"/>
      <c r="L128" s="181">
        <f t="shared" si="8"/>
        <v>4385884.6741772275</v>
      </c>
      <c r="M128" s="178">
        <f>[1]beschut_werk!N130</f>
        <v>306766.23448298982</v>
      </c>
      <c r="N128" s="180">
        <f>IFERROR(VLOOKUP($B128,[1]WSW!$R$13:$Y$335,5,FALSE()),0)</f>
        <v>4079118.4396942374</v>
      </c>
      <c r="O128" s="173"/>
      <c r="P128" s="178">
        <f t="shared" si="9"/>
        <v>4120619.6335215396</v>
      </c>
      <c r="Q128" s="179">
        <f>[1]beschut_werk!O130</f>
        <v>328261.31088818767</v>
      </c>
      <c r="R128" s="178">
        <f>IFERROR(VLOOKUP($B128,[1]WSW!$R$13:$Y$335,6,FALSE()),0)</f>
        <v>3792358.3226333521</v>
      </c>
      <c r="S128" s="173"/>
      <c r="T128" s="178">
        <f t="shared" si="10"/>
        <v>3982903.1001770203</v>
      </c>
      <c r="U128" s="179">
        <f>[1]beschut_werk!P130</f>
        <v>349511.18086669309</v>
      </c>
      <c r="V128" s="178">
        <f>IFERROR(VLOOKUP($B128,[1]WSW!$R$13:$Y$335,7,FALSE()),0)</f>
        <v>3633391.9193103272</v>
      </c>
      <c r="W128" s="173"/>
      <c r="X128" s="178">
        <f t="shared" si="11"/>
        <v>3835899.2024673624</v>
      </c>
      <c r="Y128" s="179">
        <f>[1]beschut_werk!Q130</f>
        <v>371009.37551892962</v>
      </c>
      <c r="Z128" s="178">
        <f>IFERROR(VLOOKUP($B128,[1]WSW!$R$13:$Y$335,8,FALSE()),0)</f>
        <v>3464889.8269484327</v>
      </c>
      <c r="AB128" s="170"/>
    </row>
    <row r="129" spans="2:28">
      <c r="B129" s="183">
        <v>397</v>
      </c>
      <c r="C129" s="182" t="s">
        <v>140</v>
      </c>
      <c r="D129" s="178">
        <f t="shared" si="6"/>
        <v>1487759.5746618076</v>
      </c>
      <c r="E129" s="179">
        <f>[1]beschut_werk!L131</f>
        <v>99677.680433102607</v>
      </c>
      <c r="F129" s="178">
        <f>IFERROR(VLOOKUP($B129,[1]WSW!$R$13:$Y$335,3,FALSE()),0)</f>
        <v>1388081.894228705</v>
      </c>
      <c r="G129" s="173"/>
      <c r="H129" s="178">
        <f t="shared" si="7"/>
        <v>1330115.2630588091</v>
      </c>
      <c r="I129" s="179">
        <f>[1]beschut_werk!M131</f>
        <v>113029.85768155719</v>
      </c>
      <c r="J129" s="178">
        <f>IFERROR(VLOOKUP($B129,[1]WSW!$R$13:$Y$335,4,FALSE()),0)</f>
        <v>1217085.405377252</v>
      </c>
      <c r="K129" s="173"/>
      <c r="L129" s="181">
        <f t="shared" si="8"/>
        <v>1223285.6945753538</v>
      </c>
      <c r="M129" s="178">
        <f>[1]beschut_werk!N131</f>
        <v>121548.8853611847</v>
      </c>
      <c r="N129" s="180">
        <f>IFERROR(VLOOKUP($B129,[1]WSW!$R$13:$Y$335,5,FALSE()),0)</f>
        <v>1101736.8092141692</v>
      </c>
      <c r="O129" s="173"/>
      <c r="P129" s="178">
        <f t="shared" si="9"/>
        <v>1164457.8160612895</v>
      </c>
      <c r="Q129" s="179">
        <f>[1]beschut_werk!O131</f>
        <v>130065.8024273952</v>
      </c>
      <c r="R129" s="178">
        <f>IFERROR(VLOOKUP($B129,[1]WSW!$R$13:$Y$335,6,FALSE()),0)</f>
        <v>1034392.0136338943</v>
      </c>
      <c r="S129" s="173"/>
      <c r="T129" s="178">
        <f t="shared" si="10"/>
        <v>1065168.7711448104</v>
      </c>
      <c r="U129" s="179">
        <f>[1]beschut_werk!P131</f>
        <v>138485.56223019923</v>
      </c>
      <c r="V129" s="178">
        <f>IFERROR(VLOOKUP($B129,[1]WSW!$R$13:$Y$335,7,FALSE()),0)</f>
        <v>926683.20891461114</v>
      </c>
      <c r="W129" s="173"/>
      <c r="X129" s="178">
        <f t="shared" si="11"/>
        <v>1043045.6918968137</v>
      </c>
      <c r="Y129" s="179">
        <f>[1]beschut_werk!Q131</f>
        <v>147003.71482825521</v>
      </c>
      <c r="Z129" s="178">
        <f>IFERROR(VLOOKUP($B129,[1]WSW!$R$13:$Y$335,8,FALSE()),0)</f>
        <v>896041.97706855845</v>
      </c>
      <c r="AB129" s="170"/>
    </row>
    <row r="130" spans="2:28">
      <c r="B130" s="183">
        <v>246</v>
      </c>
      <c r="C130" s="182" t="s">
        <v>141</v>
      </c>
      <c r="D130" s="178">
        <f t="shared" si="6"/>
        <v>2575784.4777892539</v>
      </c>
      <c r="E130" s="179">
        <f>[1]beschut_werk!L132</f>
        <v>123410.46148860267</v>
      </c>
      <c r="F130" s="178">
        <f>IFERROR(VLOOKUP($B130,[1]WSW!$R$13:$Y$335,3,FALSE()),0)</f>
        <v>2452374.0163006512</v>
      </c>
      <c r="G130" s="173"/>
      <c r="H130" s="178">
        <f t="shared" si="7"/>
        <v>2304372.0165105741</v>
      </c>
      <c r="I130" s="179">
        <f>[1]beschut_werk!M132</f>
        <v>139941.72855811776</v>
      </c>
      <c r="J130" s="178">
        <f>IFERROR(VLOOKUP($B130,[1]WSW!$R$13:$Y$335,4,FALSE()),0)</f>
        <v>2164430.2879524566</v>
      </c>
      <c r="K130" s="173"/>
      <c r="L130" s="181">
        <f t="shared" si="8"/>
        <v>2265593.0463519515</v>
      </c>
      <c r="M130" s="178">
        <f>[1]beschut_werk!N132</f>
        <v>150489.09616146606</v>
      </c>
      <c r="N130" s="180">
        <f>IFERROR(VLOOKUP($B130,[1]WSW!$R$13:$Y$335,5,FALSE()),0)</f>
        <v>2115103.9501904855</v>
      </c>
      <c r="O130" s="173"/>
      <c r="P130" s="178">
        <f t="shared" si="9"/>
        <v>2130823.0994251226</v>
      </c>
      <c r="Q130" s="179">
        <f>[1]beschut_werk!O132</f>
        <v>161033.85062439332</v>
      </c>
      <c r="R130" s="178">
        <f>IFERROR(VLOOKUP($B130,[1]WSW!$R$13:$Y$335,6,FALSE()),0)</f>
        <v>1969789.2488007292</v>
      </c>
      <c r="S130" s="173"/>
      <c r="T130" s="178">
        <f t="shared" si="10"/>
        <v>2078620.1707887785</v>
      </c>
      <c r="U130" s="179">
        <f>[1]beschut_werk!P132</f>
        <v>171458.31514215065</v>
      </c>
      <c r="V130" s="178">
        <f>IFERROR(VLOOKUP($B130,[1]WSW!$R$13:$Y$335,7,FALSE()),0)</f>
        <v>1907161.8556466277</v>
      </c>
      <c r="W130" s="173"/>
      <c r="X130" s="178">
        <f t="shared" si="11"/>
        <v>2008172.2537612885</v>
      </c>
      <c r="Y130" s="179">
        <f>[1]beschut_werk!Q132</f>
        <v>182004.59931117226</v>
      </c>
      <c r="Z130" s="178">
        <f>IFERROR(VLOOKUP($B130,[1]WSW!$R$13:$Y$335,8,FALSE()),0)</f>
        <v>1826167.6544501162</v>
      </c>
      <c r="AB130" s="170"/>
    </row>
    <row r="131" spans="2:28">
      <c r="B131" s="183">
        <v>74</v>
      </c>
      <c r="C131" s="182" t="s">
        <v>142</v>
      </c>
      <c r="D131" s="178">
        <f t="shared" si="6"/>
        <v>9295359.5425456613</v>
      </c>
      <c r="E131" s="179">
        <f>[1]beschut_werk!L133</f>
        <v>185115.69223290522</v>
      </c>
      <c r="F131" s="178">
        <f>IFERROR(VLOOKUP($B131,[1]WSW!$R$13:$Y$335,3,FALSE()),0)</f>
        <v>9110243.8503127564</v>
      </c>
      <c r="G131" s="173"/>
      <c r="H131" s="178">
        <f t="shared" si="7"/>
        <v>8854336.4271005131</v>
      </c>
      <c r="I131" s="179">
        <f>[1]beschut_werk!M133</f>
        <v>209912.59283717806</v>
      </c>
      <c r="J131" s="178">
        <f>IFERROR(VLOOKUP($B131,[1]WSW!$R$13:$Y$335,4,FALSE()),0)</f>
        <v>8644423.8342633359</v>
      </c>
      <c r="K131" s="173"/>
      <c r="L131" s="181">
        <f t="shared" si="8"/>
        <v>8716093.361143712</v>
      </c>
      <c r="M131" s="178">
        <f>[1]beschut_werk!N133</f>
        <v>225733.64424220062</v>
      </c>
      <c r="N131" s="180">
        <f>IFERROR(VLOOKUP($B131,[1]WSW!$R$13:$Y$335,5,FALSE()),0)</f>
        <v>8490359.716901511</v>
      </c>
      <c r="O131" s="173"/>
      <c r="P131" s="178">
        <f t="shared" si="9"/>
        <v>8589804.4297310337</v>
      </c>
      <c r="Q131" s="179">
        <f>[1]beschut_werk!O133</f>
        <v>241550.77593659158</v>
      </c>
      <c r="R131" s="178">
        <f>IFERROR(VLOOKUP($B131,[1]WSW!$R$13:$Y$335,6,FALSE()),0)</f>
        <v>8348253.6537944414</v>
      </c>
      <c r="S131" s="173"/>
      <c r="T131" s="178">
        <f t="shared" si="10"/>
        <v>8300490.2920679143</v>
      </c>
      <c r="U131" s="179">
        <f>[1]beschut_werk!P133</f>
        <v>257187.47271322767</v>
      </c>
      <c r="V131" s="178">
        <f>IFERROR(VLOOKUP($B131,[1]WSW!$R$13:$Y$335,7,FALSE()),0)</f>
        <v>8043302.8193546869</v>
      </c>
      <c r="W131" s="173"/>
      <c r="X131" s="178">
        <f t="shared" si="11"/>
        <v>8015682.273199779</v>
      </c>
      <c r="Y131" s="179">
        <f>[1]beschut_werk!Q133</f>
        <v>273006.8989667602</v>
      </c>
      <c r="Z131" s="178">
        <f>IFERROR(VLOOKUP($B131,[1]WSW!$R$13:$Y$335,8,FALSE()),0)</f>
        <v>7742675.3742330186</v>
      </c>
      <c r="AB131" s="170"/>
    </row>
    <row r="132" spans="2:28">
      <c r="B132" s="183">
        <v>917</v>
      </c>
      <c r="C132" s="182" t="s">
        <v>143</v>
      </c>
      <c r="D132" s="178">
        <f t="shared" si="6"/>
        <v>30130927.058166754</v>
      </c>
      <c r="E132" s="179">
        <f>[1]beschut_werk!L134</f>
        <v>1082214.8161308281</v>
      </c>
      <c r="F132" s="178">
        <f>IFERROR(VLOOKUP($B132,[1]WSW!$R$13:$Y$335,3,FALSE()),0)</f>
        <v>29048712.242035925</v>
      </c>
      <c r="G132" s="173"/>
      <c r="H132" s="178">
        <f t="shared" si="7"/>
        <v>28509438.642605305</v>
      </c>
      <c r="I132" s="179">
        <f>[1]beschut_werk!M134</f>
        <v>1227181.3119711922</v>
      </c>
      <c r="J132" s="178">
        <f>IFERROR(VLOOKUP($B132,[1]WSW!$R$13:$Y$335,4,FALSE()),0)</f>
        <v>27282257.330634113</v>
      </c>
      <c r="K132" s="173"/>
      <c r="L132" s="181">
        <f t="shared" si="8"/>
        <v>27373920.903103419</v>
      </c>
      <c r="M132" s="178">
        <f>[1]beschut_werk!N134</f>
        <v>1319673.6124928624</v>
      </c>
      <c r="N132" s="180">
        <f>IFERROR(VLOOKUP($B132,[1]WSW!$R$13:$Y$335,5,FALSE()),0)</f>
        <v>26054247.290610556</v>
      </c>
      <c r="O132" s="173"/>
      <c r="P132" s="178">
        <f t="shared" si="9"/>
        <v>26163953.963990264</v>
      </c>
      <c r="Q132" s="179">
        <f>[1]beschut_werk!O134</f>
        <v>1412142.9977831475</v>
      </c>
      <c r="R132" s="178">
        <f>IFERROR(VLOOKUP($B132,[1]WSW!$R$13:$Y$335,6,FALSE()),0)</f>
        <v>24751810.966207117</v>
      </c>
      <c r="S132" s="173"/>
      <c r="T132" s="178">
        <f t="shared" si="10"/>
        <v>24819312.433082946</v>
      </c>
      <c r="U132" s="179">
        <f>[1]beschut_werk!P134</f>
        <v>1503557.5327850201</v>
      </c>
      <c r="V132" s="178">
        <f>IFERROR(VLOOKUP($B132,[1]WSW!$R$13:$Y$335,7,FALSE()),0)</f>
        <v>23315754.900297925</v>
      </c>
      <c r="W132" s="173"/>
      <c r="X132" s="178">
        <f t="shared" si="11"/>
        <v>24008500.691089429</v>
      </c>
      <c r="Y132" s="179">
        <f>[1]beschut_werk!Q134</f>
        <v>1596040.3324210562</v>
      </c>
      <c r="Z132" s="178">
        <f>IFERROR(VLOOKUP($B132,[1]WSW!$R$13:$Y$335,8,FALSE()),0)</f>
        <v>22412460.358668372</v>
      </c>
      <c r="AB132" s="170"/>
    </row>
    <row r="133" spans="2:28">
      <c r="B133" s="183">
        <v>1658</v>
      </c>
      <c r="C133" s="182" t="s">
        <v>144</v>
      </c>
      <c r="D133" s="178">
        <f t="shared" si="6"/>
        <v>1190461.7984966792</v>
      </c>
      <c r="E133" s="179">
        <f>[1]beschut_werk!L135</f>
        <v>54585.396427651467</v>
      </c>
      <c r="F133" s="178">
        <f>IFERROR(VLOOKUP($B133,[1]WSW!$R$13:$Y$335,3,FALSE()),0)</f>
        <v>1135876.4020690278</v>
      </c>
      <c r="G133" s="173"/>
      <c r="H133" s="178">
        <f t="shared" si="7"/>
        <v>1172305.0428033022</v>
      </c>
      <c r="I133" s="179">
        <f>[1]beschut_werk!M135</f>
        <v>61897.303016090875</v>
      </c>
      <c r="J133" s="178">
        <f>IFERROR(VLOOKUP($B133,[1]WSW!$R$13:$Y$335,4,FALSE()),0)</f>
        <v>1110407.7397872114</v>
      </c>
      <c r="K133" s="173"/>
      <c r="L133" s="181">
        <f t="shared" si="8"/>
        <v>1180104.1823342375</v>
      </c>
      <c r="M133" s="178">
        <f>[1]beschut_werk!N135</f>
        <v>66562.484840648802</v>
      </c>
      <c r="N133" s="180">
        <f>IFERROR(VLOOKUP($B133,[1]WSW!$R$13:$Y$335,5,FALSE()),0)</f>
        <v>1113541.6974935888</v>
      </c>
      <c r="O133" s="173"/>
      <c r="P133" s="178">
        <f t="shared" si="9"/>
        <v>1122658.1552263303</v>
      </c>
      <c r="Q133" s="179">
        <f>[1]beschut_werk!O135</f>
        <v>71226.51085309741</v>
      </c>
      <c r="R133" s="178">
        <f>IFERROR(VLOOKUP($B133,[1]WSW!$R$13:$Y$335,6,FALSE()),0)</f>
        <v>1051431.644373233</v>
      </c>
      <c r="S133" s="173"/>
      <c r="T133" s="178">
        <f t="shared" si="10"/>
        <v>1010398.8391971292</v>
      </c>
      <c r="U133" s="179">
        <f>[1]beschut_werk!P135</f>
        <v>75837.331697490095</v>
      </c>
      <c r="V133" s="178">
        <f>IFERROR(VLOOKUP($B133,[1]WSW!$R$13:$Y$335,7,FALSE()),0)</f>
        <v>934561.50749963918</v>
      </c>
      <c r="W133" s="173"/>
      <c r="X133" s="178">
        <f t="shared" si="11"/>
        <v>1021474.9848854179</v>
      </c>
      <c r="Y133" s="179">
        <f>[1]beschut_werk!Q135</f>
        <v>80502.034310711228</v>
      </c>
      <c r="Z133" s="178">
        <f>IFERROR(VLOOKUP($B133,[1]WSW!$R$13:$Y$335,8,FALSE()),0)</f>
        <v>940972.95057470666</v>
      </c>
      <c r="AB133" s="170"/>
    </row>
    <row r="134" spans="2:28">
      <c r="B134" s="183">
        <v>399</v>
      </c>
      <c r="C134" s="182" t="s">
        <v>145</v>
      </c>
      <c r="D134" s="178">
        <f t="shared" si="6"/>
        <v>1074783.0151963204</v>
      </c>
      <c r="E134" s="179">
        <f>[1]beschut_werk!L136</f>
        <v>168502.74549405492</v>
      </c>
      <c r="F134" s="178">
        <f>IFERROR(VLOOKUP($B134,[1]WSW!$R$13:$Y$335,3,FALSE()),0)</f>
        <v>906280.2697022655</v>
      </c>
      <c r="G134" s="173"/>
      <c r="H134" s="178">
        <f t="shared" si="7"/>
        <v>1077309.0633614347</v>
      </c>
      <c r="I134" s="179">
        <f>[1]beschut_werk!M136</f>
        <v>191074.28322358534</v>
      </c>
      <c r="J134" s="178">
        <f>IFERROR(VLOOKUP($B134,[1]WSW!$R$13:$Y$335,4,FALSE()),0)</f>
        <v>886234.78013784951</v>
      </c>
      <c r="K134" s="173"/>
      <c r="L134" s="181">
        <f t="shared" si="8"/>
        <v>1096448.5601789667</v>
      </c>
      <c r="M134" s="178">
        <f>[1]beschut_werk!N136</f>
        <v>205475.49668200332</v>
      </c>
      <c r="N134" s="180">
        <f>IFERROR(VLOOKUP($B134,[1]WSW!$R$13:$Y$335,5,FALSE()),0)</f>
        <v>890973.06349696347</v>
      </c>
      <c r="O134" s="173"/>
      <c r="P134" s="178">
        <f t="shared" si="9"/>
        <v>1116073.9957083985</v>
      </c>
      <c r="Q134" s="179">
        <f>[1]beschut_werk!O136</f>
        <v>219873.14219869251</v>
      </c>
      <c r="R134" s="178">
        <f>IFERROR(VLOOKUP($B134,[1]WSW!$R$13:$Y$335,6,FALSE()),0)</f>
        <v>896200.8535097061</v>
      </c>
      <c r="S134" s="173"/>
      <c r="T134" s="178">
        <f t="shared" si="10"/>
        <v>1090785.8077069519</v>
      </c>
      <c r="U134" s="179">
        <f>[1]beschut_werk!P136</f>
        <v>234106.54567486132</v>
      </c>
      <c r="V134" s="178">
        <f>IFERROR(VLOOKUP($B134,[1]WSW!$R$13:$Y$335,7,FALSE()),0)</f>
        <v>856679.26203209045</v>
      </c>
      <c r="W134" s="173"/>
      <c r="X134" s="178">
        <f t="shared" si="11"/>
        <v>1111133.7459518001</v>
      </c>
      <c r="Y134" s="179">
        <f>[1]beschut_werk!Q136</f>
        <v>248506.27982871787</v>
      </c>
      <c r="Z134" s="178">
        <f>IFERROR(VLOOKUP($B134,[1]WSW!$R$13:$Y$335,8,FALSE()),0)</f>
        <v>862627.46612308221</v>
      </c>
      <c r="AB134" s="170"/>
    </row>
    <row r="135" spans="2:28">
      <c r="B135" s="183">
        <v>163</v>
      </c>
      <c r="C135" s="182" t="s">
        <v>146</v>
      </c>
      <c r="D135" s="178">
        <f t="shared" si="6"/>
        <v>4056160.0992245041</v>
      </c>
      <c r="E135" s="179">
        <f>[1]beschut_werk!L137</f>
        <v>161382.91117740443</v>
      </c>
      <c r="F135" s="178">
        <f>IFERROR(VLOOKUP($B135,[1]WSW!$R$13:$Y$335,3,FALSE()),0)</f>
        <v>3894777.1880470999</v>
      </c>
      <c r="G135" s="173"/>
      <c r="H135" s="178">
        <f t="shared" si="7"/>
        <v>3798813.6808024435</v>
      </c>
      <c r="I135" s="179">
        <f>[1]beschut_werk!M137</f>
        <v>183000.72196061662</v>
      </c>
      <c r="J135" s="178">
        <f>IFERROR(VLOOKUP($B135,[1]WSW!$R$13:$Y$335,4,FALSE()),0)</f>
        <v>3615812.9588418268</v>
      </c>
      <c r="K135" s="173"/>
      <c r="L135" s="181">
        <f t="shared" si="8"/>
        <v>3497440.6315306406</v>
      </c>
      <c r="M135" s="178">
        <f>[1]beschut_werk!N137</f>
        <v>196793.43344191831</v>
      </c>
      <c r="N135" s="180">
        <f>IFERROR(VLOOKUP($B135,[1]WSW!$R$13:$Y$335,5,FALSE()),0)</f>
        <v>3300647.1980887223</v>
      </c>
      <c r="O135" s="173"/>
      <c r="P135" s="178">
        <f t="shared" si="9"/>
        <v>3324825.5639412091</v>
      </c>
      <c r="Q135" s="179">
        <f>[1]beschut_werk!O137</f>
        <v>210582.72773959246</v>
      </c>
      <c r="R135" s="178">
        <f>IFERROR(VLOOKUP($B135,[1]WSW!$R$13:$Y$335,6,FALSE()),0)</f>
        <v>3114242.8362016166</v>
      </c>
      <c r="S135" s="173"/>
      <c r="T135" s="178">
        <f t="shared" si="10"/>
        <v>3170100.2095687496</v>
      </c>
      <c r="U135" s="179">
        <f>[1]beschut_werk!P137</f>
        <v>224214.71980127521</v>
      </c>
      <c r="V135" s="178">
        <f>IFERROR(VLOOKUP($B135,[1]WSW!$R$13:$Y$335,7,FALSE()),0)</f>
        <v>2945885.4897674746</v>
      </c>
      <c r="W135" s="173"/>
      <c r="X135" s="178">
        <f t="shared" si="11"/>
        <v>3083889.7584031117</v>
      </c>
      <c r="Y135" s="179">
        <f>[1]beschut_werk!Q137</f>
        <v>238006.01448384204</v>
      </c>
      <c r="Z135" s="178">
        <f>IFERROR(VLOOKUP($B135,[1]WSW!$R$13:$Y$335,8,FALSE()),0)</f>
        <v>2845883.7439192696</v>
      </c>
      <c r="AB135" s="170"/>
    </row>
    <row r="136" spans="2:28">
      <c r="B136" s="183">
        <v>794</v>
      </c>
      <c r="C136" s="182" t="s">
        <v>147</v>
      </c>
      <c r="D136" s="178">
        <f t="shared" si="6"/>
        <v>18724438.193117958</v>
      </c>
      <c r="E136" s="179">
        <f>[1]beschut_werk!L138</f>
        <v>1234104.6148860268</v>
      </c>
      <c r="F136" s="178">
        <f>IFERROR(VLOOKUP($B136,[1]WSW!$R$13:$Y$335,3,FALSE()),0)</f>
        <v>17490333.578231931</v>
      </c>
      <c r="G136" s="173"/>
      <c r="H136" s="178">
        <f t="shared" si="7"/>
        <v>17787019.86278066</v>
      </c>
      <c r="I136" s="179">
        <f>[1]beschut_werk!M138</f>
        <v>1399417.285581178</v>
      </c>
      <c r="J136" s="178">
        <f>IFERROR(VLOOKUP($B136,[1]WSW!$R$13:$Y$335,4,FALSE()),0)</f>
        <v>16387602.577199483</v>
      </c>
      <c r="K136" s="173"/>
      <c r="L136" s="181">
        <f t="shared" si="8"/>
        <v>17509647.838759292</v>
      </c>
      <c r="M136" s="178">
        <f>[1]beschut_werk!N138</f>
        <v>1504890.9616146612</v>
      </c>
      <c r="N136" s="180">
        <f>IFERROR(VLOOKUP($B136,[1]WSW!$R$13:$Y$335,5,FALSE()),0)</f>
        <v>16004756.877144631</v>
      </c>
      <c r="O136" s="173"/>
      <c r="P136" s="178">
        <f t="shared" si="9"/>
        <v>17014561.905755412</v>
      </c>
      <c r="Q136" s="179">
        <f>[1]beschut_werk!O138</f>
        <v>1610338.5062439332</v>
      </c>
      <c r="R136" s="178">
        <f>IFERROR(VLOOKUP($B136,[1]WSW!$R$13:$Y$335,6,FALSE()),0)</f>
        <v>15404223.399511479</v>
      </c>
      <c r="S136" s="173"/>
      <c r="T136" s="178">
        <f t="shared" si="10"/>
        <v>16608918.62263961</v>
      </c>
      <c r="U136" s="179">
        <f>[1]beschut_werk!P138</f>
        <v>1714583.1514215067</v>
      </c>
      <c r="V136" s="178">
        <f>IFERROR(VLOOKUP($B136,[1]WSW!$R$13:$Y$335,7,FALSE()),0)</f>
        <v>14894335.471218104</v>
      </c>
      <c r="W136" s="173"/>
      <c r="X136" s="178">
        <f t="shared" si="11"/>
        <v>16362442.705015372</v>
      </c>
      <c r="Y136" s="179">
        <f>[1]beschut_werk!Q138</f>
        <v>1820045.9931117229</v>
      </c>
      <c r="Z136" s="178">
        <f>IFERROR(VLOOKUP($B136,[1]WSW!$R$13:$Y$335,8,FALSE()),0)</f>
        <v>14542396.71190365</v>
      </c>
      <c r="AB136" s="170"/>
    </row>
    <row r="137" spans="2:28">
      <c r="B137" s="183">
        <v>531</v>
      </c>
      <c r="C137" s="182" t="s">
        <v>148</v>
      </c>
      <c r="D137" s="178">
        <f t="shared" si="6"/>
        <v>1251309.3477361612</v>
      </c>
      <c r="E137" s="179">
        <f>[1]beschut_werk!L139</f>
        <v>111544.0709608529</v>
      </c>
      <c r="F137" s="178">
        <f>IFERROR(VLOOKUP($B137,[1]WSW!$R$13:$Y$335,3,FALSE()),0)</f>
        <v>1139765.2767753082</v>
      </c>
      <c r="G137" s="173"/>
      <c r="H137" s="178">
        <f t="shared" si="7"/>
        <v>1219577.8096123487</v>
      </c>
      <c r="I137" s="179">
        <f>[1]beschut_werk!M139</f>
        <v>126485.79311983776</v>
      </c>
      <c r="J137" s="178">
        <f>IFERROR(VLOOKUP($B137,[1]WSW!$R$13:$Y$335,4,FALSE()),0)</f>
        <v>1093092.0164925109</v>
      </c>
      <c r="K137" s="173"/>
      <c r="L137" s="181">
        <f t="shared" si="8"/>
        <v>1196603.2370626163</v>
      </c>
      <c r="M137" s="178">
        <f>[1]beschut_werk!N139</f>
        <v>136018.99076132569</v>
      </c>
      <c r="N137" s="180">
        <f>IFERROR(VLOOKUP($B137,[1]WSW!$R$13:$Y$335,5,FALSE()),0)</f>
        <v>1060584.2463012906</v>
      </c>
      <c r="O137" s="173"/>
      <c r="P137" s="178">
        <f t="shared" si="9"/>
        <v>1174264.1467109909</v>
      </c>
      <c r="Q137" s="179">
        <f>[1]beschut_werk!O139</f>
        <v>145549.82652589458</v>
      </c>
      <c r="R137" s="178">
        <f>IFERROR(VLOOKUP($B137,[1]WSW!$R$13:$Y$335,6,FALSE()),0)</f>
        <v>1028714.3201850965</v>
      </c>
      <c r="S137" s="173"/>
      <c r="T137" s="178">
        <f t="shared" si="10"/>
        <v>1150120.8596234538</v>
      </c>
      <c r="U137" s="179">
        <f>[1]beschut_werk!P139</f>
        <v>154971.9386861753</v>
      </c>
      <c r="V137" s="178">
        <f>IFERROR(VLOOKUP($B137,[1]WSW!$R$13:$Y$335,7,FALSE()),0)</f>
        <v>995148.92093727842</v>
      </c>
      <c r="W137" s="173"/>
      <c r="X137" s="178">
        <f t="shared" si="11"/>
        <v>1107019.5851580319</v>
      </c>
      <c r="Y137" s="179">
        <f>[1]beschut_werk!Q139</f>
        <v>164504.1570697141</v>
      </c>
      <c r="Z137" s="178">
        <f>IFERROR(VLOOKUP($B137,[1]WSW!$R$13:$Y$335,8,FALSE()),0)</f>
        <v>942515.42808831786</v>
      </c>
      <c r="AB137" s="170"/>
    </row>
    <row r="138" spans="2:28">
      <c r="B138" s="183">
        <v>164</v>
      </c>
      <c r="C138" s="182" t="s">
        <v>149</v>
      </c>
      <c r="D138" s="178">
        <f t="shared" si="6"/>
        <v>14427536.722210195</v>
      </c>
      <c r="E138" s="179">
        <f>[1]beschut_werk!L140</f>
        <v>681130.81629286765</v>
      </c>
      <c r="F138" s="178">
        <f>IFERROR(VLOOKUP($B138,[1]WSW!$R$13:$Y$335,3,FALSE()),0)</f>
        <v>13746405.905917328</v>
      </c>
      <c r="G138" s="173"/>
      <c r="H138" s="178">
        <f t="shared" si="7"/>
        <v>13631838.729138866</v>
      </c>
      <c r="I138" s="179">
        <f>[1]beschut_werk!M140</f>
        <v>772370.69415730727</v>
      </c>
      <c r="J138" s="178">
        <f>IFERROR(VLOOKUP($B138,[1]WSW!$R$13:$Y$335,4,FALSE()),0)</f>
        <v>12859468.034981558</v>
      </c>
      <c r="K138" s="173"/>
      <c r="L138" s="181">
        <f t="shared" si="8"/>
        <v>12994246.847182753</v>
      </c>
      <c r="M138" s="178">
        <f>[1]beschut_werk!N140</f>
        <v>830584.04996809526</v>
      </c>
      <c r="N138" s="180">
        <f>IFERROR(VLOOKUP($B138,[1]WSW!$R$13:$Y$335,5,FALSE()),0)</f>
        <v>12163662.797214657</v>
      </c>
      <c r="O138" s="173"/>
      <c r="P138" s="178">
        <f t="shared" si="9"/>
        <v>12205470.814383959</v>
      </c>
      <c r="Q138" s="179">
        <f>[1]beschut_werk!O140</f>
        <v>888782.9832538669</v>
      </c>
      <c r="R138" s="178">
        <f>IFERROR(VLOOKUP($B138,[1]WSW!$R$13:$Y$335,6,FALSE()),0)</f>
        <v>11316687.831130093</v>
      </c>
      <c r="S138" s="173"/>
      <c r="T138" s="178">
        <f t="shared" si="10"/>
        <v>11626739.177545711</v>
      </c>
      <c r="U138" s="179">
        <f>[1]beschut_werk!P140</f>
        <v>946318.00857302779</v>
      </c>
      <c r="V138" s="178">
        <f>IFERROR(VLOOKUP($B138,[1]WSW!$R$13:$Y$335,7,FALSE()),0)</f>
        <v>10680421.168972684</v>
      </c>
      <c r="W138" s="173"/>
      <c r="X138" s="178">
        <f t="shared" si="11"/>
        <v>11140754.240103366</v>
      </c>
      <c r="Y138" s="179">
        <f>[1]beschut_werk!Q140</f>
        <v>1004525.3846597436</v>
      </c>
      <c r="Z138" s="178">
        <f>IFERROR(VLOOKUP($B138,[1]WSW!$R$13:$Y$335,8,FALSE()),0)</f>
        <v>10136228.855443623</v>
      </c>
      <c r="AB138" s="170"/>
    </row>
    <row r="139" spans="2:28">
      <c r="B139" s="183">
        <v>1966</v>
      </c>
      <c r="C139" s="182" t="s">
        <v>150</v>
      </c>
      <c r="D139" s="178">
        <f t="shared" ref="D139:D202" si="12">SUM(E139:F139)</f>
        <v>8590297.5211919714</v>
      </c>
      <c r="E139" s="179">
        <f>[1]beschut_werk!L141</f>
        <v>474655.62111001223</v>
      </c>
      <c r="F139" s="178">
        <f>IFERROR(VLOOKUP($B139,[1]WSW!$R$13:$Y$335,3,FALSE()),0)</f>
        <v>8115641.9000819596</v>
      </c>
      <c r="G139" s="173"/>
      <c r="H139" s="178">
        <f t="shared" ref="H139:H202" si="13">SUM(I139:J139)</f>
        <v>8068766.7181459889</v>
      </c>
      <c r="I139" s="179">
        <f>[1]beschut_werk!M141</f>
        <v>538237.41753122443</v>
      </c>
      <c r="J139" s="178">
        <f>IFERROR(VLOOKUP($B139,[1]WSW!$R$13:$Y$335,4,FALSE()),0)</f>
        <v>7530529.300614764</v>
      </c>
      <c r="K139" s="173"/>
      <c r="L139" s="181">
        <f t="shared" ref="L139:L202" si="14">SUM(M139:N139)</f>
        <v>7758756.8073561862</v>
      </c>
      <c r="M139" s="178">
        <f>[1]beschut_werk!N141</f>
        <v>578804.21600564127</v>
      </c>
      <c r="N139" s="180">
        <f>IFERROR(VLOOKUP($B139,[1]WSW!$R$13:$Y$335,5,FALSE()),0)</f>
        <v>7179952.5913505452</v>
      </c>
      <c r="O139" s="173"/>
      <c r="P139" s="178">
        <f t="shared" ref="P139:P202" si="15">SUM(Q139:R139)</f>
        <v>7540116.8668852011</v>
      </c>
      <c r="Q139" s="179">
        <f>[1]beschut_werk!O141</f>
        <v>619360.96393997676</v>
      </c>
      <c r="R139" s="178">
        <f>IFERROR(VLOOKUP($B139,[1]WSW!$R$13:$Y$335,6,FALSE()),0)</f>
        <v>6920755.9029452242</v>
      </c>
      <c r="S139" s="173"/>
      <c r="T139" s="178">
        <f t="shared" ref="T139:T202" si="16">SUM(U139:V139)</f>
        <v>7280910.5414891392</v>
      </c>
      <c r="U139" s="179">
        <f>[1]beschut_werk!P141</f>
        <v>659455.05823904369</v>
      </c>
      <c r="V139" s="178">
        <f>IFERROR(VLOOKUP($B139,[1]WSW!$R$13:$Y$335,7,FALSE()),0)</f>
        <v>6621455.4832500955</v>
      </c>
      <c r="W139" s="173"/>
      <c r="X139" s="178">
        <f t="shared" ref="X139:X202" si="17">SUM(Y139:Z139)</f>
        <v>6883546.2649390455</v>
      </c>
      <c r="Y139" s="179">
        <f>[1]beschut_werk!Q141</f>
        <v>700017.68965835776</v>
      </c>
      <c r="Z139" s="178">
        <f>IFERROR(VLOOKUP($B139,[1]WSW!$R$13:$Y$335,8,FALSE()),0)</f>
        <v>6183528.5752806878</v>
      </c>
      <c r="AB139" s="170"/>
    </row>
    <row r="140" spans="2:28">
      <c r="B140" s="183">
        <v>252</v>
      </c>
      <c r="C140" s="182" t="s">
        <v>151</v>
      </c>
      <c r="D140" s="178">
        <f t="shared" si="12"/>
        <v>1272134.4419884733</v>
      </c>
      <c r="E140" s="179">
        <f>[1]beschut_werk!L142</f>
        <v>83064.73369425218</v>
      </c>
      <c r="F140" s="178">
        <f>IFERROR(VLOOKUP($B140,[1]WSW!$R$13:$Y$335,3,FALSE()),0)</f>
        <v>1189069.7082942212</v>
      </c>
      <c r="G140" s="173"/>
      <c r="H140" s="178">
        <f t="shared" si="13"/>
        <v>1255204.443628524</v>
      </c>
      <c r="I140" s="179">
        <f>[1]beschut_werk!M142</f>
        <v>94191.548067964322</v>
      </c>
      <c r="J140" s="178">
        <f>IFERROR(VLOOKUP($B140,[1]WSW!$R$13:$Y$335,4,FALSE()),0)</f>
        <v>1161012.8955605596</v>
      </c>
      <c r="K140" s="173"/>
      <c r="L140" s="181">
        <f t="shared" si="14"/>
        <v>1268237.28859773</v>
      </c>
      <c r="M140" s="178">
        <f>[1]beschut_werk!N142</f>
        <v>101290.73780098725</v>
      </c>
      <c r="N140" s="180">
        <f>IFERROR(VLOOKUP($B140,[1]WSW!$R$13:$Y$335,5,FALSE()),0)</f>
        <v>1166946.5507967428</v>
      </c>
      <c r="O140" s="173"/>
      <c r="P140" s="178">
        <f t="shared" si="15"/>
        <v>1223892.3880564021</v>
      </c>
      <c r="Q140" s="179">
        <f>[1]beschut_werk!O142</f>
        <v>108388.168689496</v>
      </c>
      <c r="R140" s="178">
        <f>IFERROR(VLOOKUP($B140,[1]WSW!$R$13:$Y$335,6,FALSE()),0)</f>
        <v>1115504.2193669062</v>
      </c>
      <c r="S140" s="173"/>
      <c r="T140" s="178">
        <f t="shared" si="16"/>
        <v>1198361.6753991675</v>
      </c>
      <c r="U140" s="179">
        <f>[1]beschut_werk!P142</f>
        <v>115404.6351918327</v>
      </c>
      <c r="V140" s="178">
        <f>IFERROR(VLOOKUP($B140,[1]WSW!$R$13:$Y$335,7,FALSE()),0)</f>
        <v>1082957.0402073348</v>
      </c>
      <c r="W140" s="173"/>
      <c r="X140" s="178">
        <f t="shared" si="17"/>
        <v>1077978.9951438566</v>
      </c>
      <c r="Y140" s="179">
        <f>[1]beschut_werk!Q142</f>
        <v>122503.09569021266</v>
      </c>
      <c r="Z140" s="178">
        <f>IFERROR(VLOOKUP($B140,[1]WSW!$R$13:$Y$335,8,FALSE()),0)</f>
        <v>955475.89945364406</v>
      </c>
      <c r="AB140" s="170"/>
    </row>
    <row r="141" spans="2:28">
      <c r="B141" s="183">
        <v>797</v>
      </c>
      <c r="C141" s="182" t="s">
        <v>152</v>
      </c>
      <c r="D141" s="178">
        <f t="shared" si="12"/>
        <v>3965442.3044428127</v>
      </c>
      <c r="E141" s="179">
        <f>[1]beschut_werk!L143</f>
        <v>268180.42592715682</v>
      </c>
      <c r="F141" s="178">
        <f>IFERROR(VLOOKUP($B141,[1]WSW!$R$13:$Y$335,3,FALSE()),0)</f>
        <v>3697261.8785156561</v>
      </c>
      <c r="G141" s="173"/>
      <c r="H141" s="178">
        <f t="shared" si="13"/>
        <v>3772249.7720744754</v>
      </c>
      <c r="I141" s="179">
        <f>[1]beschut_werk!M143</f>
        <v>304104.14090514171</v>
      </c>
      <c r="J141" s="178">
        <f>IFERROR(VLOOKUP($B141,[1]WSW!$R$13:$Y$335,4,FALSE()),0)</f>
        <v>3468145.6311693336</v>
      </c>
      <c r="K141" s="173"/>
      <c r="L141" s="181">
        <f t="shared" si="14"/>
        <v>3772599.9465832538</v>
      </c>
      <c r="M141" s="178">
        <f>[1]beschut_werk!N143</f>
        <v>327024.38204318716</v>
      </c>
      <c r="N141" s="180">
        <f>IFERROR(VLOOKUP($B141,[1]WSW!$R$13:$Y$335,5,FALSE()),0)</f>
        <v>3445575.5645400668</v>
      </c>
      <c r="O141" s="173"/>
      <c r="P141" s="178">
        <f t="shared" si="15"/>
        <v>3601227.8854769575</v>
      </c>
      <c r="Q141" s="179">
        <f>[1]beschut_werk!O143</f>
        <v>349938.9446260868</v>
      </c>
      <c r="R141" s="178">
        <f>IFERROR(VLOOKUP($B141,[1]WSW!$R$13:$Y$335,6,FALSE()),0)</f>
        <v>3251288.9408508707</v>
      </c>
      <c r="S141" s="173"/>
      <c r="T141" s="178">
        <f t="shared" si="16"/>
        <v>3544468.7153173331</v>
      </c>
      <c r="U141" s="179">
        <f>[1]beschut_werk!P143</f>
        <v>372592.10790505953</v>
      </c>
      <c r="V141" s="178">
        <f>IFERROR(VLOOKUP($B141,[1]WSW!$R$13:$Y$335,7,FALSE()),0)</f>
        <v>3171876.6074122735</v>
      </c>
      <c r="W141" s="173"/>
      <c r="X141" s="178">
        <f t="shared" si="17"/>
        <v>3444750.2222133824</v>
      </c>
      <c r="Y141" s="179">
        <f>[1]beschut_werk!Q143</f>
        <v>395509.99465697201</v>
      </c>
      <c r="Z141" s="178">
        <f>IFERROR(VLOOKUP($B141,[1]WSW!$R$13:$Y$335,8,FALSE()),0)</f>
        <v>3049240.2275564102</v>
      </c>
      <c r="AB141" s="170"/>
    </row>
    <row r="142" spans="2:28">
      <c r="B142" s="183">
        <v>534</v>
      </c>
      <c r="C142" s="182" t="s">
        <v>153</v>
      </c>
      <c r="D142" s="178">
        <f t="shared" si="12"/>
        <v>2001444.020488272</v>
      </c>
      <c r="E142" s="179">
        <f>[1]beschut_werk!L144</f>
        <v>159009.6330718539</v>
      </c>
      <c r="F142" s="178">
        <f>IFERROR(VLOOKUP($B142,[1]WSW!$R$13:$Y$335,3,FALSE()),0)</f>
        <v>1842434.3874164179</v>
      </c>
      <c r="G142" s="173"/>
      <c r="H142" s="178">
        <f t="shared" si="13"/>
        <v>1951161.8118923283</v>
      </c>
      <c r="I142" s="179">
        <f>[1]beschut_werk!M144</f>
        <v>180309.53487295995</v>
      </c>
      <c r="J142" s="178">
        <f>IFERROR(VLOOKUP($B142,[1]WSW!$R$13:$Y$335,4,FALSE()),0)</f>
        <v>1770852.2770193683</v>
      </c>
      <c r="K142" s="173"/>
      <c r="L142" s="181">
        <f t="shared" si="14"/>
        <v>1949446.5483405192</v>
      </c>
      <c r="M142" s="178">
        <f>[1]beschut_werk!N144</f>
        <v>193899.41236188952</v>
      </c>
      <c r="N142" s="180">
        <f>IFERROR(VLOOKUP($B142,[1]WSW!$R$13:$Y$335,5,FALSE()),0)</f>
        <v>1755547.1359786296</v>
      </c>
      <c r="O142" s="173"/>
      <c r="P142" s="178">
        <f t="shared" si="15"/>
        <v>1898869.6222462773</v>
      </c>
      <c r="Q142" s="179">
        <f>[1]beschut_werk!O144</f>
        <v>207485.92291989195</v>
      </c>
      <c r="R142" s="178">
        <f>IFERROR(VLOOKUP($B142,[1]WSW!$R$13:$Y$335,6,FALSE()),0)</f>
        <v>1691383.6993263853</v>
      </c>
      <c r="S142" s="173"/>
      <c r="T142" s="178">
        <f t="shared" si="16"/>
        <v>1852781.511353631</v>
      </c>
      <c r="U142" s="179">
        <f>[1]beschut_werk!P144</f>
        <v>220917.44451007934</v>
      </c>
      <c r="V142" s="178">
        <f>IFERROR(VLOOKUP($B142,[1]WSW!$R$13:$Y$335,7,FALSE()),0)</f>
        <v>1631864.0668435518</v>
      </c>
      <c r="W142" s="173"/>
      <c r="X142" s="178">
        <f t="shared" si="17"/>
        <v>1807828.21567787</v>
      </c>
      <c r="Y142" s="179">
        <f>[1]beschut_werk!Q144</f>
        <v>234505.92603554955</v>
      </c>
      <c r="Z142" s="178">
        <f>IFERROR(VLOOKUP($B142,[1]WSW!$R$13:$Y$335,8,FALSE()),0)</f>
        <v>1573322.2896423205</v>
      </c>
      <c r="AB142" s="170"/>
    </row>
    <row r="143" spans="2:28">
      <c r="B143" s="183">
        <v>798</v>
      </c>
      <c r="C143" s="182" t="s">
        <v>154</v>
      </c>
      <c r="D143" s="178">
        <f t="shared" si="12"/>
        <v>1476409.0360291696</v>
      </c>
      <c r="E143" s="179">
        <f>[1]beschut_werk!L145</f>
        <v>33225.893477700862</v>
      </c>
      <c r="F143" s="178">
        <f>IFERROR(VLOOKUP($B143,[1]WSW!$R$13:$Y$335,3,FALSE()),0)</f>
        <v>1443183.1425514687</v>
      </c>
      <c r="G143" s="173"/>
      <c r="H143" s="178">
        <f t="shared" si="13"/>
        <v>1448464.1775417801</v>
      </c>
      <c r="I143" s="179">
        <f>[1]beschut_werk!M145</f>
        <v>37676.619227185722</v>
      </c>
      <c r="J143" s="178">
        <f>IFERROR(VLOOKUP($B143,[1]WSW!$R$13:$Y$335,4,FALSE()),0)</f>
        <v>1410787.5583145944</v>
      </c>
      <c r="K143" s="173"/>
      <c r="L143" s="181">
        <f t="shared" si="14"/>
        <v>1384967.3442602481</v>
      </c>
      <c r="M143" s="178">
        <f>[1]beschut_werk!N145</f>
        <v>40516.295120394898</v>
      </c>
      <c r="N143" s="180">
        <f>IFERROR(VLOOKUP($B143,[1]WSW!$R$13:$Y$335,5,FALSE()),0)</f>
        <v>1344451.0491398533</v>
      </c>
      <c r="O143" s="173"/>
      <c r="P143" s="178">
        <f t="shared" si="15"/>
        <v>1344347.5252683077</v>
      </c>
      <c r="Q143" s="179">
        <f>[1]beschut_werk!O145</f>
        <v>43355.267475798391</v>
      </c>
      <c r="R143" s="178">
        <f>IFERROR(VLOOKUP($B143,[1]WSW!$R$13:$Y$335,6,FALSE()),0)</f>
        <v>1300992.2577925092</v>
      </c>
      <c r="S143" s="173"/>
      <c r="T143" s="178">
        <f t="shared" si="16"/>
        <v>1285120.8075879139</v>
      </c>
      <c r="U143" s="179">
        <f>[1]beschut_werk!P145</f>
        <v>46161.854076733071</v>
      </c>
      <c r="V143" s="178">
        <f>IFERROR(VLOOKUP($B143,[1]WSW!$R$13:$Y$335,7,FALSE()),0)</f>
        <v>1238958.9535111808</v>
      </c>
      <c r="W143" s="173"/>
      <c r="X143" s="178">
        <f t="shared" si="17"/>
        <v>1294385.3288814584</v>
      </c>
      <c r="Y143" s="179">
        <f>[1]beschut_werk!Q145</f>
        <v>49001.238276085052</v>
      </c>
      <c r="Z143" s="178">
        <f>IFERROR(VLOOKUP($B143,[1]WSW!$R$13:$Y$335,8,FALSE()),0)</f>
        <v>1245384.0906053733</v>
      </c>
      <c r="AB143" s="170"/>
    </row>
    <row r="144" spans="2:28">
      <c r="B144" s="183">
        <v>402</v>
      </c>
      <c r="C144" s="182" t="s">
        <v>155</v>
      </c>
      <c r="D144" s="178">
        <f t="shared" si="12"/>
        <v>8069265.7569112731</v>
      </c>
      <c r="E144" s="179">
        <f>[1]beschut_werk!L146</f>
        <v>370231.38446580927</v>
      </c>
      <c r="F144" s="178">
        <f>IFERROR(VLOOKUP($B144,[1]WSW!$R$13:$Y$335,3,FALSE()),0)</f>
        <v>7699034.3724454641</v>
      </c>
      <c r="G144" s="173"/>
      <c r="H144" s="178">
        <f t="shared" si="13"/>
        <v>7732029.235387532</v>
      </c>
      <c r="I144" s="179">
        <f>[1]beschut_werk!M146</f>
        <v>419825.18567435478</v>
      </c>
      <c r="J144" s="178">
        <f>IFERROR(VLOOKUP($B144,[1]WSW!$R$13:$Y$335,4,FALSE()),0)</f>
        <v>7312204.0497131776</v>
      </c>
      <c r="K144" s="173"/>
      <c r="L144" s="181">
        <f t="shared" si="14"/>
        <v>7404748.6319430554</v>
      </c>
      <c r="M144" s="178">
        <f>[1]beschut_werk!N146</f>
        <v>451467.28848439979</v>
      </c>
      <c r="N144" s="180">
        <f>IFERROR(VLOOKUP($B144,[1]WSW!$R$13:$Y$335,5,FALSE()),0)</f>
        <v>6953281.3434586553</v>
      </c>
      <c r="O144" s="173"/>
      <c r="P144" s="178">
        <f t="shared" si="15"/>
        <v>7169448.0640358245</v>
      </c>
      <c r="Q144" s="179">
        <f>[1]beschut_werk!O146</f>
        <v>483101.5518731816</v>
      </c>
      <c r="R144" s="178">
        <f>IFERROR(VLOOKUP($B144,[1]WSW!$R$13:$Y$335,6,FALSE()),0)</f>
        <v>6686346.5121626426</v>
      </c>
      <c r="S144" s="173"/>
      <c r="T144" s="178">
        <f t="shared" si="16"/>
        <v>7119591.1818940546</v>
      </c>
      <c r="U144" s="179">
        <f>[1]beschut_werk!P146</f>
        <v>514374.94542645372</v>
      </c>
      <c r="V144" s="178">
        <f>IFERROR(VLOOKUP($B144,[1]WSW!$R$13:$Y$335,7,FALSE()),0)</f>
        <v>6605216.2364676008</v>
      </c>
      <c r="W144" s="173"/>
      <c r="X144" s="178">
        <f t="shared" si="17"/>
        <v>6646990.6586108934</v>
      </c>
      <c r="Y144" s="179">
        <f>[1]beschut_werk!Q146</f>
        <v>546013.79793351865</v>
      </c>
      <c r="Z144" s="178">
        <f>IFERROR(VLOOKUP($B144,[1]WSW!$R$13:$Y$335,8,FALSE()),0)</f>
        <v>6100976.8606773745</v>
      </c>
      <c r="AB144" s="170"/>
    </row>
    <row r="145" spans="2:28">
      <c r="B145" s="183">
        <v>1963</v>
      </c>
      <c r="C145" s="182" t="s">
        <v>156</v>
      </c>
      <c r="D145" s="178">
        <f t="shared" si="12"/>
        <v>5325889.1810373235</v>
      </c>
      <c r="E145" s="179">
        <f>[1]beschut_werk!L147</f>
        <v>301406.31940485741</v>
      </c>
      <c r="F145" s="178">
        <f>IFERROR(VLOOKUP($B145,[1]WSW!$R$13:$Y$335,3,FALSE()),0)</f>
        <v>5024482.8616324663</v>
      </c>
      <c r="G145" s="173"/>
      <c r="H145" s="178">
        <f t="shared" si="13"/>
        <v>5127987.9489908228</v>
      </c>
      <c r="I145" s="179">
        <f>[1]beschut_werk!M147</f>
        <v>341780.76013232709</v>
      </c>
      <c r="J145" s="178">
        <f>IFERROR(VLOOKUP($B145,[1]WSW!$R$13:$Y$335,4,FALSE()),0)</f>
        <v>4786207.188858496</v>
      </c>
      <c r="K145" s="173"/>
      <c r="L145" s="181">
        <f t="shared" si="14"/>
        <v>5104027.7182826633</v>
      </c>
      <c r="M145" s="178">
        <f>[1]beschut_werk!N147</f>
        <v>367540.67716358171</v>
      </c>
      <c r="N145" s="180">
        <f>IFERROR(VLOOKUP($B145,[1]WSW!$R$13:$Y$335,5,FALSE()),0)</f>
        <v>4736487.0411190819</v>
      </c>
      <c r="O145" s="173"/>
      <c r="P145" s="178">
        <f t="shared" si="15"/>
        <v>5110984.1553749209</v>
      </c>
      <c r="Q145" s="179">
        <f>[1]beschut_werk!O147</f>
        <v>393294.21210188483</v>
      </c>
      <c r="R145" s="178">
        <f>IFERROR(VLOOKUP($B145,[1]WSW!$R$13:$Y$335,6,FALSE()),0)</f>
        <v>4717689.9432730358</v>
      </c>
      <c r="S145" s="173"/>
      <c r="T145" s="178">
        <f t="shared" si="16"/>
        <v>5049037.071937385</v>
      </c>
      <c r="U145" s="179">
        <f>[1]beschut_werk!P147</f>
        <v>418753.96198179224</v>
      </c>
      <c r="V145" s="178">
        <f>IFERROR(VLOOKUP($B145,[1]WSW!$R$13:$Y$335,7,FALSE()),0)</f>
        <v>4630283.109955593</v>
      </c>
      <c r="W145" s="173"/>
      <c r="X145" s="178">
        <f t="shared" si="17"/>
        <v>4842428.7294719564</v>
      </c>
      <c r="Y145" s="179">
        <f>[1]beschut_werk!Q147</f>
        <v>444511.23293305672</v>
      </c>
      <c r="Z145" s="178">
        <f>IFERROR(VLOOKUP($B145,[1]WSW!$R$13:$Y$335,8,FALSE()),0)</f>
        <v>4397917.4965388998</v>
      </c>
      <c r="AB145" s="170"/>
    </row>
    <row r="146" spans="2:28">
      <c r="B146" s="183">
        <v>1735</v>
      </c>
      <c r="C146" s="182" t="s">
        <v>157</v>
      </c>
      <c r="D146" s="178">
        <f t="shared" si="12"/>
        <v>2976401.9662041841</v>
      </c>
      <c r="E146" s="179">
        <f>[1]beschut_werk!L148</f>
        <v>128157.01769970379</v>
      </c>
      <c r="F146" s="178">
        <f>IFERROR(VLOOKUP($B146,[1]WSW!$R$13:$Y$335,3,FALSE()),0)</f>
        <v>2848244.9485044805</v>
      </c>
      <c r="G146" s="173"/>
      <c r="H146" s="178">
        <f t="shared" si="13"/>
        <v>2830534.7403482147</v>
      </c>
      <c r="I146" s="179">
        <f>[1]beschut_werk!M148</f>
        <v>145324.10273343118</v>
      </c>
      <c r="J146" s="178">
        <f>IFERROR(VLOOKUP($B146,[1]WSW!$R$13:$Y$335,4,FALSE()),0)</f>
        <v>2685210.6376147834</v>
      </c>
      <c r="K146" s="173"/>
      <c r="L146" s="181">
        <f t="shared" si="14"/>
        <v>2690179.4723996846</v>
      </c>
      <c r="M146" s="178">
        <f>[1]beschut_werk!N148</f>
        <v>156277.13832152373</v>
      </c>
      <c r="N146" s="180">
        <f>IFERROR(VLOOKUP($B146,[1]WSW!$R$13:$Y$335,5,FALSE()),0)</f>
        <v>2533902.334078161</v>
      </c>
      <c r="O146" s="173"/>
      <c r="P146" s="178">
        <f t="shared" si="15"/>
        <v>2648478.6890533627</v>
      </c>
      <c r="Q146" s="179">
        <f>[1]beschut_werk!O148</f>
        <v>167227.46026379438</v>
      </c>
      <c r="R146" s="178">
        <f>IFERROR(VLOOKUP($B146,[1]WSW!$R$13:$Y$335,6,FALSE()),0)</f>
        <v>2481251.2287895684</v>
      </c>
      <c r="S146" s="173"/>
      <c r="T146" s="178">
        <f t="shared" si="16"/>
        <v>2628512.5481892512</v>
      </c>
      <c r="U146" s="179">
        <f>[1]beschut_werk!P148</f>
        <v>178052.8657245425</v>
      </c>
      <c r="V146" s="178">
        <f>IFERROR(VLOOKUP($B146,[1]WSW!$R$13:$Y$335,7,FALSE()),0)</f>
        <v>2450459.6824647086</v>
      </c>
      <c r="W146" s="173"/>
      <c r="X146" s="178">
        <f t="shared" si="17"/>
        <v>2551467.9312600829</v>
      </c>
      <c r="Y146" s="179">
        <f>[1]beschut_werk!Q148</f>
        <v>189004.77620775736</v>
      </c>
      <c r="Z146" s="178">
        <f>IFERROR(VLOOKUP($B146,[1]WSW!$R$13:$Y$335,8,FALSE()),0)</f>
        <v>2362463.1550523257</v>
      </c>
      <c r="AB146" s="170"/>
    </row>
    <row r="147" spans="2:28">
      <c r="B147" s="183">
        <v>1911</v>
      </c>
      <c r="C147" s="182" t="s">
        <v>158</v>
      </c>
      <c r="D147" s="178">
        <f t="shared" si="12"/>
        <v>3266939.7592749773</v>
      </c>
      <c r="E147" s="179">
        <f>[1]beschut_werk!L149</f>
        <v>258687.31350495695</v>
      </c>
      <c r="F147" s="178">
        <f>IFERROR(VLOOKUP($B147,[1]WSW!$R$13:$Y$335,3,FALSE()),0)</f>
        <v>3008252.4457700201</v>
      </c>
      <c r="G147" s="173"/>
      <c r="H147" s="178">
        <f t="shared" si="13"/>
        <v>3167100.3278217772</v>
      </c>
      <c r="I147" s="179">
        <f>[1]beschut_werk!M149</f>
        <v>293339.39255451766</v>
      </c>
      <c r="J147" s="178">
        <f>IFERROR(VLOOKUP($B147,[1]WSW!$R$13:$Y$335,4,FALSE()),0)</f>
        <v>2873760.9352672594</v>
      </c>
      <c r="K147" s="173"/>
      <c r="L147" s="181">
        <f t="shared" si="14"/>
        <v>3100566.5997410747</v>
      </c>
      <c r="M147" s="178">
        <f>[1]beschut_werk!N149</f>
        <v>315448.29772307485</v>
      </c>
      <c r="N147" s="180">
        <f>IFERROR(VLOOKUP($B147,[1]WSW!$R$13:$Y$335,5,FALSE()),0)</f>
        <v>2785118.3020179998</v>
      </c>
      <c r="O147" s="173"/>
      <c r="P147" s="178">
        <f t="shared" si="15"/>
        <v>3082250.3070179825</v>
      </c>
      <c r="Q147" s="179">
        <f>[1]beschut_werk!O149</f>
        <v>337551.72534728778</v>
      </c>
      <c r="R147" s="178">
        <f>IFERROR(VLOOKUP($B147,[1]WSW!$R$13:$Y$335,6,FALSE()),0)</f>
        <v>2744698.5816706945</v>
      </c>
      <c r="S147" s="173"/>
      <c r="T147" s="178">
        <f t="shared" si="16"/>
        <v>3082603.562432955</v>
      </c>
      <c r="U147" s="179">
        <f>[1]beschut_werk!P149</f>
        <v>359403.00674027926</v>
      </c>
      <c r="V147" s="178">
        <f>IFERROR(VLOOKUP($B147,[1]WSW!$R$13:$Y$335,7,FALSE()),0)</f>
        <v>2723200.5556926755</v>
      </c>
      <c r="W147" s="173"/>
      <c r="X147" s="178">
        <f t="shared" si="17"/>
        <v>2986918.5742569668</v>
      </c>
      <c r="Y147" s="179">
        <f>[1]beschut_werk!Q149</f>
        <v>381509.64086380543</v>
      </c>
      <c r="Z147" s="178">
        <f>IFERROR(VLOOKUP($B147,[1]WSW!$R$13:$Y$335,8,FALSE()),0)</f>
        <v>2605408.9333931613</v>
      </c>
      <c r="AB147" s="170"/>
    </row>
    <row r="148" spans="2:28">
      <c r="B148" s="183">
        <v>118</v>
      </c>
      <c r="C148" s="182" t="s">
        <v>159</v>
      </c>
      <c r="D148" s="178">
        <f t="shared" si="12"/>
        <v>20535461.908846006</v>
      </c>
      <c r="E148" s="179">
        <f>[1]beschut_werk!L150</f>
        <v>519747.90511546319</v>
      </c>
      <c r="F148" s="178">
        <f>IFERROR(VLOOKUP($B148,[1]WSW!$R$13:$Y$335,3,FALSE()),0)</f>
        <v>20015714.003730543</v>
      </c>
      <c r="G148" s="173"/>
      <c r="H148" s="178">
        <f t="shared" si="13"/>
        <v>19454498.602698278</v>
      </c>
      <c r="I148" s="179">
        <f>[1]beschut_werk!M150</f>
        <v>589369.97219669062</v>
      </c>
      <c r="J148" s="178">
        <f>IFERROR(VLOOKUP($B148,[1]WSW!$R$13:$Y$335,4,FALSE()),0)</f>
        <v>18865128.630501587</v>
      </c>
      <c r="K148" s="173"/>
      <c r="L148" s="181">
        <f t="shared" si="14"/>
        <v>18699729.698332183</v>
      </c>
      <c r="M148" s="178">
        <f>[1]beschut_werk!N150</f>
        <v>633790.61652617692</v>
      </c>
      <c r="N148" s="180">
        <f>IFERROR(VLOOKUP($B148,[1]WSW!$R$13:$Y$335,5,FALSE()),0)</f>
        <v>18065939.081806008</v>
      </c>
      <c r="O148" s="173"/>
      <c r="P148" s="178">
        <f t="shared" si="15"/>
        <v>17873762.116299227</v>
      </c>
      <c r="Q148" s="179">
        <f>[1]beschut_werk!O150</f>
        <v>678200.25551427447</v>
      </c>
      <c r="R148" s="178">
        <f>IFERROR(VLOOKUP($B148,[1]WSW!$R$13:$Y$335,6,FALSE()),0)</f>
        <v>17195561.860784952</v>
      </c>
      <c r="S148" s="173"/>
      <c r="T148" s="178">
        <f t="shared" si="16"/>
        <v>17377244.226954188</v>
      </c>
      <c r="U148" s="179">
        <f>[1]beschut_werk!P150</f>
        <v>722103.28877175262</v>
      </c>
      <c r="V148" s="178">
        <f>IFERROR(VLOOKUP($B148,[1]WSW!$R$13:$Y$335,7,FALSE()),0)</f>
        <v>16655140.938182436</v>
      </c>
      <c r="W148" s="173"/>
      <c r="X148" s="178">
        <f t="shared" si="17"/>
        <v>16753057.570833804</v>
      </c>
      <c r="Y148" s="179">
        <f>[1]beschut_werk!Q150</f>
        <v>766519.37017590157</v>
      </c>
      <c r="Z148" s="178">
        <f>IFERROR(VLOOKUP($B148,[1]WSW!$R$13:$Y$335,8,FALSE()),0)</f>
        <v>15986538.200657902</v>
      </c>
      <c r="AB148" s="170"/>
    </row>
    <row r="149" spans="2:28">
      <c r="B149" s="183">
        <v>405</v>
      </c>
      <c r="C149" s="182" t="s">
        <v>160</v>
      </c>
      <c r="D149" s="178">
        <f t="shared" si="12"/>
        <v>6726725.8062343514</v>
      </c>
      <c r="E149" s="179">
        <f>[1]beschut_werk!L151</f>
        <v>804541.27778147149</v>
      </c>
      <c r="F149" s="178">
        <f>IFERROR(VLOOKUP($B149,[1]WSW!$R$13:$Y$335,3,FALSE()),0)</f>
        <v>5922184.5284528797</v>
      </c>
      <c r="G149" s="173"/>
      <c r="H149" s="178">
        <f t="shared" si="13"/>
        <v>6411869.8750465019</v>
      </c>
      <c r="I149" s="179">
        <f>[1]beschut_werk!M151</f>
        <v>912312.42271542642</v>
      </c>
      <c r="J149" s="178">
        <f>IFERROR(VLOOKUP($B149,[1]WSW!$R$13:$Y$335,4,FALSE()),0)</f>
        <v>5499557.4523310754</v>
      </c>
      <c r="K149" s="173"/>
      <c r="L149" s="181">
        <f t="shared" si="14"/>
        <v>6398359.2644167859</v>
      </c>
      <c r="M149" s="178">
        <f>[1]beschut_werk!N151</f>
        <v>981073.14612956275</v>
      </c>
      <c r="N149" s="180">
        <f>IFERROR(VLOOKUP($B149,[1]WSW!$R$13:$Y$335,5,FALSE()),0)</f>
        <v>5417286.1182872234</v>
      </c>
      <c r="O149" s="173"/>
      <c r="P149" s="178">
        <f t="shared" si="15"/>
        <v>6387007.2420467334</v>
      </c>
      <c r="Q149" s="179">
        <f>[1]beschut_werk!O151</f>
        <v>1049816.8338782617</v>
      </c>
      <c r="R149" s="178">
        <f>IFERROR(VLOOKUP($B149,[1]WSW!$R$13:$Y$335,6,FALSE()),0)</f>
        <v>5337190.4081684714</v>
      </c>
      <c r="S149" s="173"/>
      <c r="T149" s="178">
        <f t="shared" si="16"/>
        <v>6338035.0618699724</v>
      </c>
      <c r="U149" s="179">
        <f>[1]beschut_werk!P151</f>
        <v>1117776.3237151802</v>
      </c>
      <c r="V149" s="178">
        <f>IFERROR(VLOOKUP($B149,[1]WSW!$R$13:$Y$335,7,FALSE()),0)</f>
        <v>5220258.7381547922</v>
      </c>
      <c r="W149" s="173"/>
      <c r="X149" s="178">
        <f t="shared" si="17"/>
        <v>6256092.772018618</v>
      </c>
      <c r="Y149" s="179">
        <f>[1]beschut_werk!Q151</f>
        <v>1186529.9839709178</v>
      </c>
      <c r="Z149" s="178">
        <f>IFERROR(VLOOKUP($B149,[1]WSW!$R$13:$Y$335,8,FALSE()),0)</f>
        <v>5069562.7880477002</v>
      </c>
      <c r="AB149" s="170"/>
    </row>
    <row r="150" spans="2:28">
      <c r="B150" s="183">
        <v>1507</v>
      </c>
      <c r="C150" s="182" t="s">
        <v>161</v>
      </c>
      <c r="D150" s="178">
        <f t="shared" si="12"/>
        <v>4255520.419235182</v>
      </c>
      <c r="E150" s="179">
        <f>[1]beschut_werk!L152</f>
        <v>151889.7987552034</v>
      </c>
      <c r="F150" s="178">
        <f>IFERROR(VLOOKUP($B150,[1]WSW!$R$13:$Y$335,3,FALSE()),0)</f>
        <v>4103630.6204799782</v>
      </c>
      <c r="G150" s="173"/>
      <c r="H150" s="178">
        <f t="shared" si="13"/>
        <v>4053985.4900680864</v>
      </c>
      <c r="I150" s="179">
        <f>[1]beschut_werk!M152</f>
        <v>172235.97360999123</v>
      </c>
      <c r="J150" s="178">
        <f>IFERROR(VLOOKUP($B150,[1]WSW!$R$13:$Y$335,4,FALSE()),0)</f>
        <v>3881749.5164580951</v>
      </c>
      <c r="K150" s="173"/>
      <c r="L150" s="181">
        <f t="shared" si="14"/>
        <v>3917013.314514624</v>
      </c>
      <c r="M150" s="178">
        <f>[1]beschut_werk!N152</f>
        <v>185217.34912180455</v>
      </c>
      <c r="N150" s="180">
        <f>IFERROR(VLOOKUP($B150,[1]WSW!$R$13:$Y$335,5,FALSE()),0)</f>
        <v>3731795.9653928196</v>
      </c>
      <c r="O150" s="173"/>
      <c r="P150" s="178">
        <f t="shared" si="15"/>
        <v>3867141.4803735749</v>
      </c>
      <c r="Q150" s="179">
        <f>[1]beschut_werk!O152</f>
        <v>198195.5084607919</v>
      </c>
      <c r="R150" s="178">
        <f>IFERROR(VLOOKUP($B150,[1]WSW!$R$13:$Y$335,6,FALSE()),0)</f>
        <v>3668945.9719127831</v>
      </c>
      <c r="S150" s="173"/>
      <c r="T150" s="178">
        <f t="shared" si="16"/>
        <v>3607188.6771022221</v>
      </c>
      <c r="U150" s="179">
        <f>[1]beschut_werk!P152</f>
        <v>211025.61863649322</v>
      </c>
      <c r="V150" s="178">
        <f>IFERROR(VLOOKUP($B150,[1]WSW!$R$13:$Y$335,7,FALSE()),0)</f>
        <v>3396163.058465729</v>
      </c>
      <c r="W150" s="173"/>
      <c r="X150" s="178">
        <f t="shared" si="17"/>
        <v>3361193.7378328191</v>
      </c>
      <c r="Y150" s="179">
        <f>[1]beschut_werk!Q152</f>
        <v>224005.66069067371</v>
      </c>
      <c r="Z150" s="178">
        <f>IFERROR(VLOOKUP($B150,[1]WSW!$R$13:$Y$335,8,FALSE()),0)</f>
        <v>3137188.0771421455</v>
      </c>
      <c r="AB150" s="170"/>
    </row>
    <row r="151" spans="2:28">
      <c r="B151" s="183">
        <v>321</v>
      </c>
      <c r="C151" s="182" t="s">
        <v>162</v>
      </c>
      <c r="D151" s="178">
        <f t="shared" si="12"/>
        <v>813221.2742101514</v>
      </c>
      <c r="E151" s="179">
        <f>[1]beschut_werk!L153</f>
        <v>182742.41412735466</v>
      </c>
      <c r="F151" s="178">
        <f>IFERROR(VLOOKUP($B151,[1]WSW!$R$13:$Y$335,3,FALSE()),0)</f>
        <v>630478.86008279677</v>
      </c>
      <c r="G151" s="173"/>
      <c r="H151" s="178">
        <f t="shared" si="13"/>
        <v>826192.99736573407</v>
      </c>
      <c r="I151" s="179">
        <f>[1]beschut_werk!M153</f>
        <v>207221.40574952136</v>
      </c>
      <c r="J151" s="178">
        <f>IFERROR(VLOOKUP($B151,[1]WSW!$R$13:$Y$335,4,FALSE()),0)</f>
        <v>618971.59161621274</v>
      </c>
      <c r="K151" s="173"/>
      <c r="L151" s="181">
        <f t="shared" si="14"/>
        <v>847003.91656027711</v>
      </c>
      <c r="M151" s="178">
        <f>[1]beschut_werk!N153</f>
        <v>222839.6231621718</v>
      </c>
      <c r="N151" s="180">
        <f>IFERROR(VLOOKUP($B151,[1]WSW!$R$13:$Y$335,5,FALSE()),0)</f>
        <v>624164.29339810531</v>
      </c>
      <c r="O151" s="173"/>
      <c r="P151" s="178">
        <f t="shared" si="15"/>
        <v>869672.29358226748</v>
      </c>
      <c r="Q151" s="179">
        <f>[1]beschut_werk!O153</f>
        <v>238453.97111689101</v>
      </c>
      <c r="R151" s="178">
        <f>IFERROR(VLOOKUP($B151,[1]WSW!$R$13:$Y$335,6,FALSE()),0)</f>
        <v>631218.32246537646</v>
      </c>
      <c r="S151" s="173"/>
      <c r="T151" s="178">
        <f t="shared" si="16"/>
        <v>891140.31450983323</v>
      </c>
      <c r="U151" s="179">
        <f>[1]beschut_werk!P153</f>
        <v>253890.19742203178</v>
      </c>
      <c r="V151" s="178">
        <f>IFERROR(VLOOKUP($B151,[1]WSW!$R$13:$Y$335,7,FALSE()),0)</f>
        <v>637250.11708780145</v>
      </c>
      <c r="W151" s="173"/>
      <c r="X151" s="178">
        <f t="shared" si="17"/>
        <v>913448.00536027644</v>
      </c>
      <c r="Y151" s="179">
        <f>[1]beschut_werk!Q153</f>
        <v>269506.81051846768</v>
      </c>
      <c r="Z151" s="178">
        <f>IFERROR(VLOOKUP($B151,[1]WSW!$R$13:$Y$335,8,FALSE()),0)</f>
        <v>643941.19484180876</v>
      </c>
      <c r="AB151" s="170"/>
    </row>
    <row r="152" spans="2:28">
      <c r="B152" s="183">
        <v>406</v>
      </c>
      <c r="C152" s="182" t="s">
        <v>163</v>
      </c>
      <c r="D152" s="178">
        <f t="shared" si="12"/>
        <v>1814435.5141569728</v>
      </c>
      <c r="E152" s="179">
        <f>[1]beschut_werk!L154</f>
        <v>151889.79875520457</v>
      </c>
      <c r="F152" s="178">
        <f>IFERROR(VLOOKUP($B152,[1]WSW!$R$13:$Y$335,3,FALSE()),0)</f>
        <v>1662545.7154017682</v>
      </c>
      <c r="G152" s="173"/>
      <c r="H152" s="178">
        <f t="shared" si="13"/>
        <v>1798016.5692717033</v>
      </c>
      <c r="I152" s="179">
        <f>[1]beschut_werk!M154</f>
        <v>172235.97360999259</v>
      </c>
      <c r="J152" s="178">
        <f>IFERROR(VLOOKUP($B152,[1]WSW!$R$13:$Y$335,4,FALSE()),0)</f>
        <v>1625780.5956617107</v>
      </c>
      <c r="K152" s="173"/>
      <c r="L152" s="181">
        <f t="shared" si="14"/>
        <v>1774323.2845064909</v>
      </c>
      <c r="M152" s="178">
        <f>[1]beschut_werk!N154</f>
        <v>185217.34912180601</v>
      </c>
      <c r="N152" s="180">
        <f>IFERROR(VLOOKUP($B152,[1]WSW!$R$13:$Y$335,5,FALSE()),0)</f>
        <v>1589105.9353846849</v>
      </c>
      <c r="O152" s="173"/>
      <c r="P152" s="178">
        <f t="shared" si="15"/>
        <v>1703554.4114484307</v>
      </c>
      <c r="Q152" s="179">
        <f>[1]beschut_werk!O154</f>
        <v>198195.50846079347</v>
      </c>
      <c r="R152" s="178">
        <f>IFERROR(VLOOKUP($B152,[1]WSW!$R$13:$Y$335,6,FALSE()),0)</f>
        <v>1505358.9029876373</v>
      </c>
      <c r="S152" s="173"/>
      <c r="T152" s="178">
        <f t="shared" si="16"/>
        <v>1686612.9634928966</v>
      </c>
      <c r="U152" s="179">
        <f>[1]beschut_werk!P154</f>
        <v>211025.61863649491</v>
      </c>
      <c r="V152" s="178">
        <f>IFERROR(VLOOKUP($B152,[1]WSW!$R$13:$Y$335,7,FALSE()),0)</f>
        <v>1475587.3448564017</v>
      </c>
      <c r="W152" s="173"/>
      <c r="X152" s="178">
        <f t="shared" si="17"/>
        <v>1612101.7442080076</v>
      </c>
      <c r="Y152" s="179">
        <f>[1]beschut_werk!Q154</f>
        <v>224005.66069067549</v>
      </c>
      <c r="Z152" s="178">
        <f>IFERROR(VLOOKUP($B152,[1]WSW!$R$13:$Y$335,8,FALSE()),0)</f>
        <v>1388096.0835173321</v>
      </c>
      <c r="AB152" s="170"/>
    </row>
    <row r="153" spans="2:28">
      <c r="B153" s="183">
        <v>677</v>
      </c>
      <c r="C153" s="182" t="s">
        <v>164</v>
      </c>
      <c r="D153" s="178">
        <f t="shared" si="12"/>
        <v>4405339.5825935621</v>
      </c>
      <c r="E153" s="179">
        <f>[1]beschut_werk!L155</f>
        <v>199355.36086620495</v>
      </c>
      <c r="F153" s="178">
        <f>IFERROR(VLOOKUP($B153,[1]WSW!$R$13:$Y$335,3,FALSE()),0)</f>
        <v>4205984.2217273572</v>
      </c>
      <c r="G153" s="173"/>
      <c r="H153" s="178">
        <f t="shared" si="13"/>
        <v>4209980.6745955124</v>
      </c>
      <c r="I153" s="179">
        <f>[1]beschut_werk!M155</f>
        <v>226059.71536311408</v>
      </c>
      <c r="J153" s="178">
        <f>IFERROR(VLOOKUP($B153,[1]WSW!$R$13:$Y$335,4,FALSE()),0)</f>
        <v>3983920.9592323988</v>
      </c>
      <c r="K153" s="173"/>
      <c r="L153" s="181">
        <f t="shared" si="14"/>
        <v>4088991.2468725648</v>
      </c>
      <c r="M153" s="178">
        <f>[1]beschut_werk!N155</f>
        <v>243097.77072236908</v>
      </c>
      <c r="N153" s="180">
        <f>IFERROR(VLOOKUP($B153,[1]WSW!$R$13:$Y$335,5,FALSE()),0)</f>
        <v>3845893.4761501956</v>
      </c>
      <c r="O153" s="173"/>
      <c r="P153" s="178">
        <f t="shared" si="15"/>
        <v>4032052.7950834152</v>
      </c>
      <c r="Q153" s="179">
        <f>[1]beschut_werk!O155</f>
        <v>260131.60485479006</v>
      </c>
      <c r="R153" s="178">
        <f>IFERROR(VLOOKUP($B153,[1]WSW!$R$13:$Y$335,6,FALSE()),0)</f>
        <v>3771921.1902286252</v>
      </c>
      <c r="S153" s="173"/>
      <c r="T153" s="178">
        <f t="shared" si="16"/>
        <v>3892724.9417778808</v>
      </c>
      <c r="U153" s="179">
        <f>[1]beschut_werk!P155</f>
        <v>276971.1244603981</v>
      </c>
      <c r="V153" s="178">
        <f>IFERROR(VLOOKUP($B153,[1]WSW!$R$13:$Y$335,7,FALSE()),0)</f>
        <v>3615753.8173174825</v>
      </c>
      <c r="W153" s="173"/>
      <c r="X153" s="178">
        <f t="shared" si="17"/>
        <v>3764876.7440903978</v>
      </c>
      <c r="Y153" s="179">
        <f>[1]beschut_werk!Q155</f>
        <v>294007.42965651001</v>
      </c>
      <c r="Z153" s="178">
        <f>IFERROR(VLOOKUP($B153,[1]WSW!$R$13:$Y$335,8,FALSE()),0)</f>
        <v>3470869.3144338876</v>
      </c>
      <c r="AB153" s="170"/>
    </row>
    <row r="154" spans="2:28">
      <c r="B154" s="183">
        <v>353</v>
      </c>
      <c r="C154" s="182" t="s">
        <v>165</v>
      </c>
      <c r="D154" s="178">
        <f t="shared" si="12"/>
        <v>2930756.1039452543</v>
      </c>
      <c r="E154" s="179">
        <f>[1]beschut_werk!L156</f>
        <v>201728.63897175551</v>
      </c>
      <c r="F154" s="178">
        <f>IFERROR(VLOOKUP($B154,[1]WSW!$R$13:$Y$335,3,FALSE()),0)</f>
        <v>2729027.4649734986</v>
      </c>
      <c r="G154" s="173"/>
      <c r="H154" s="178">
        <f t="shared" si="13"/>
        <v>2770310.2193295467</v>
      </c>
      <c r="I154" s="179">
        <f>[1]beschut_werk!M156</f>
        <v>228750.90245077075</v>
      </c>
      <c r="J154" s="178">
        <f>IFERROR(VLOOKUP($B154,[1]WSW!$R$13:$Y$335,4,FALSE()),0)</f>
        <v>2541559.3168787761</v>
      </c>
      <c r="K154" s="173"/>
      <c r="L154" s="181">
        <f t="shared" si="14"/>
        <v>2740354.2957235146</v>
      </c>
      <c r="M154" s="178">
        <f>[1]beschut_werk!N156</f>
        <v>245991.7918023979</v>
      </c>
      <c r="N154" s="180">
        <f>IFERROR(VLOOKUP($B154,[1]WSW!$R$13:$Y$335,5,FALSE()),0)</f>
        <v>2494362.5039211167</v>
      </c>
      <c r="O154" s="173"/>
      <c r="P154" s="178">
        <f t="shared" si="15"/>
        <v>2662401.8112342255</v>
      </c>
      <c r="Q154" s="179">
        <f>[1]beschut_werk!O156</f>
        <v>263228.40967449057</v>
      </c>
      <c r="R154" s="178">
        <f>IFERROR(VLOOKUP($B154,[1]WSW!$R$13:$Y$335,6,FALSE()),0)</f>
        <v>2399173.4015597352</v>
      </c>
      <c r="S154" s="173"/>
      <c r="T154" s="178">
        <f t="shared" si="16"/>
        <v>2573130.2165205944</v>
      </c>
      <c r="U154" s="179">
        <f>[1]beschut_werk!P156</f>
        <v>280268.399751594</v>
      </c>
      <c r="V154" s="178">
        <f>IFERROR(VLOOKUP($B154,[1]WSW!$R$13:$Y$335,7,FALSE()),0)</f>
        <v>2292861.8167690006</v>
      </c>
      <c r="W154" s="173"/>
      <c r="X154" s="178">
        <f t="shared" si="17"/>
        <v>2497080.0546600688</v>
      </c>
      <c r="Y154" s="179">
        <f>[1]beschut_werk!Q156</f>
        <v>297507.51810480258</v>
      </c>
      <c r="Z154" s="178">
        <f>IFERROR(VLOOKUP($B154,[1]WSW!$R$13:$Y$335,8,FALSE()),0)</f>
        <v>2199572.5365552665</v>
      </c>
      <c r="AB154" s="170"/>
    </row>
    <row r="155" spans="2:28">
      <c r="B155" s="183">
        <v>1884</v>
      </c>
      <c r="C155" s="182" t="s">
        <v>166</v>
      </c>
      <c r="D155" s="178">
        <f t="shared" si="12"/>
        <v>80691.455588702098</v>
      </c>
      <c r="E155" s="179">
        <f>[1]beschut_werk!L157</f>
        <v>80691.455588702098</v>
      </c>
      <c r="F155" s="178">
        <f>IFERROR(VLOOKUP($B155,[1]WSW!$R$13:$Y$335,3,FALSE()),0)</f>
        <v>0</v>
      </c>
      <c r="G155" s="173"/>
      <c r="H155" s="178">
        <f t="shared" si="13"/>
        <v>91500.360980308164</v>
      </c>
      <c r="I155" s="179">
        <f>[1]beschut_werk!M157</f>
        <v>91500.360980308164</v>
      </c>
      <c r="J155" s="178">
        <f>IFERROR(VLOOKUP($B155,[1]WSW!$R$13:$Y$335,4,FALSE()),0)</f>
        <v>0</v>
      </c>
      <c r="K155" s="173"/>
      <c r="L155" s="181">
        <f t="shared" si="14"/>
        <v>98396.716720959012</v>
      </c>
      <c r="M155" s="178">
        <f>[1]beschut_werk!N157</f>
        <v>98396.716720959012</v>
      </c>
      <c r="N155" s="180">
        <f>IFERROR(VLOOKUP($B155,[1]WSW!$R$13:$Y$335,5,FALSE()),0)</f>
        <v>0</v>
      </c>
      <c r="O155" s="173"/>
      <c r="P155" s="178">
        <f t="shared" si="15"/>
        <v>105291.36386979607</v>
      </c>
      <c r="Q155" s="179">
        <f>[1]beschut_werk!O157</f>
        <v>105291.36386979607</v>
      </c>
      <c r="R155" s="178">
        <f>IFERROR(VLOOKUP($B155,[1]WSW!$R$13:$Y$335,6,FALSE()),0)</f>
        <v>0</v>
      </c>
      <c r="S155" s="173"/>
      <c r="T155" s="178">
        <f t="shared" si="16"/>
        <v>112107.35990063744</v>
      </c>
      <c r="U155" s="179">
        <f>[1]beschut_werk!P157</f>
        <v>112107.35990063744</v>
      </c>
      <c r="V155" s="178">
        <f>IFERROR(VLOOKUP($B155,[1]WSW!$R$13:$Y$335,7,FALSE()),0)</f>
        <v>0</v>
      </c>
      <c r="W155" s="173"/>
      <c r="X155" s="178">
        <f t="shared" si="17"/>
        <v>119003.00724192084</v>
      </c>
      <c r="Y155" s="179">
        <f>[1]beschut_werk!Q157</f>
        <v>119003.00724192084</v>
      </c>
      <c r="Z155" s="178">
        <f>IFERROR(VLOOKUP($B155,[1]WSW!$R$13:$Y$335,8,FALSE()),0)</f>
        <v>0</v>
      </c>
      <c r="AB155" s="170"/>
    </row>
    <row r="156" spans="2:28">
      <c r="B156" s="183">
        <v>166</v>
      </c>
      <c r="C156" s="182" t="s">
        <v>167</v>
      </c>
      <c r="D156" s="178">
        <f t="shared" si="12"/>
        <v>6109945.1860839613</v>
      </c>
      <c r="E156" s="179">
        <f>[1]beschut_werk!L158</f>
        <v>280046.81645490718</v>
      </c>
      <c r="F156" s="178">
        <f>IFERROR(VLOOKUP($B156,[1]WSW!$R$13:$Y$335,3,FALSE()),0)</f>
        <v>5829898.3696290543</v>
      </c>
      <c r="G156" s="173"/>
      <c r="H156" s="178">
        <f t="shared" si="13"/>
        <v>5827437.0405910807</v>
      </c>
      <c r="I156" s="179">
        <f>[1]beschut_werk!M158</f>
        <v>317560.07634342241</v>
      </c>
      <c r="J156" s="178">
        <f>IFERROR(VLOOKUP($B156,[1]WSW!$R$13:$Y$335,4,FALSE()),0)</f>
        <v>5509876.9642476579</v>
      </c>
      <c r="K156" s="173"/>
      <c r="L156" s="181">
        <f t="shared" si="14"/>
        <v>5737713.6098312363</v>
      </c>
      <c r="M156" s="178">
        <f>[1]beschut_werk!N158</f>
        <v>341494.48744332825</v>
      </c>
      <c r="N156" s="180">
        <f>IFERROR(VLOOKUP($B156,[1]WSW!$R$13:$Y$335,5,FALSE()),0)</f>
        <v>5396219.1223879084</v>
      </c>
      <c r="O156" s="173"/>
      <c r="P156" s="178">
        <f t="shared" si="15"/>
        <v>5601403.5830523595</v>
      </c>
      <c r="Q156" s="179">
        <f>[1]beschut_werk!O158</f>
        <v>365422.9687245863</v>
      </c>
      <c r="R156" s="178">
        <f>IFERROR(VLOOKUP($B156,[1]WSW!$R$13:$Y$335,6,FALSE()),0)</f>
        <v>5235980.6143277735</v>
      </c>
      <c r="S156" s="173"/>
      <c r="T156" s="178">
        <f t="shared" si="16"/>
        <v>5409225.6007577507</v>
      </c>
      <c r="U156" s="179">
        <f>[1]beschut_werk!P158</f>
        <v>389078.48436103575</v>
      </c>
      <c r="V156" s="178">
        <f>IFERROR(VLOOKUP($B156,[1]WSW!$R$13:$Y$335,7,FALSE()),0)</f>
        <v>5020147.1163967149</v>
      </c>
      <c r="W156" s="173"/>
      <c r="X156" s="178">
        <f t="shared" si="17"/>
        <v>5225894.4683255414</v>
      </c>
      <c r="Y156" s="179">
        <f>[1]beschut_werk!Q158</f>
        <v>413010.43689843104</v>
      </c>
      <c r="Z156" s="178">
        <f>IFERROR(VLOOKUP($B156,[1]WSW!$R$13:$Y$335,8,FALSE()),0)</f>
        <v>4812884.0314271105</v>
      </c>
      <c r="AB156" s="170"/>
    </row>
    <row r="157" spans="2:28">
      <c r="B157" s="183">
        <v>678</v>
      </c>
      <c r="C157" s="182" t="s">
        <v>168</v>
      </c>
      <c r="D157" s="178">
        <f t="shared" si="12"/>
        <v>493617.5545228548</v>
      </c>
      <c r="E157" s="179">
        <f>[1]beschut_werk!L159</f>
        <v>66451.786955401723</v>
      </c>
      <c r="F157" s="178">
        <f>IFERROR(VLOOKUP($B157,[1]WSW!$R$13:$Y$335,3,FALSE()),0)</f>
        <v>427165.76756745309</v>
      </c>
      <c r="G157" s="173"/>
      <c r="H157" s="178">
        <f t="shared" si="13"/>
        <v>460876.5238293088</v>
      </c>
      <c r="I157" s="179">
        <f>[1]beschut_werk!M159</f>
        <v>75353.238454371443</v>
      </c>
      <c r="J157" s="178">
        <f>IFERROR(VLOOKUP($B157,[1]WSW!$R$13:$Y$335,4,FALSE()),0)</f>
        <v>385523.28537493735</v>
      </c>
      <c r="K157" s="173"/>
      <c r="L157" s="181">
        <f t="shared" si="14"/>
        <v>468121.8141487831</v>
      </c>
      <c r="M157" s="178">
        <f>[1]beschut_werk!N159</f>
        <v>81032.590240789796</v>
      </c>
      <c r="N157" s="180">
        <f>IFERROR(VLOOKUP($B157,[1]WSW!$R$13:$Y$335,5,FALSE()),0)</f>
        <v>387089.22390799329</v>
      </c>
      <c r="O157" s="173"/>
      <c r="P157" s="178">
        <f t="shared" si="15"/>
        <v>475523.51894032594</v>
      </c>
      <c r="Q157" s="179">
        <f>[1]beschut_werk!O159</f>
        <v>86710.534951596783</v>
      </c>
      <c r="R157" s="178">
        <f>IFERROR(VLOOKUP($B157,[1]WSW!$R$13:$Y$335,6,FALSE()),0)</f>
        <v>388812.98398872919</v>
      </c>
      <c r="S157" s="173"/>
      <c r="T157" s="178">
        <f t="shared" si="16"/>
        <v>482111.49661826168</v>
      </c>
      <c r="U157" s="179">
        <f>[1]beschut_werk!P159</f>
        <v>92323.708153466141</v>
      </c>
      <c r="V157" s="178">
        <f>IFERROR(VLOOKUP($B157,[1]WSW!$R$13:$Y$335,7,FALSE()),0)</f>
        <v>389787.78846479551</v>
      </c>
      <c r="W157" s="173"/>
      <c r="X157" s="178">
        <f t="shared" si="17"/>
        <v>473071.57930200128</v>
      </c>
      <c r="Y157" s="179">
        <f>[1]beschut_werk!Q159</f>
        <v>98002.476552170105</v>
      </c>
      <c r="Z157" s="178">
        <f>IFERROR(VLOOKUP($B157,[1]WSW!$R$13:$Y$335,8,FALSE()),0)</f>
        <v>375069.10274983116</v>
      </c>
      <c r="AB157" s="170"/>
    </row>
    <row r="158" spans="2:28">
      <c r="B158" s="183">
        <v>537</v>
      </c>
      <c r="C158" s="182" t="s">
        <v>169</v>
      </c>
      <c r="D158" s="178">
        <f t="shared" si="12"/>
        <v>7350138.475447122</v>
      </c>
      <c r="E158" s="179">
        <f>[1]beschut_werk!L160</f>
        <v>351245.15962140955</v>
      </c>
      <c r="F158" s="178">
        <f>IFERROR(VLOOKUP($B158,[1]WSW!$R$13:$Y$335,3,FALSE()),0)</f>
        <v>6998893.3158257129</v>
      </c>
      <c r="G158" s="173"/>
      <c r="H158" s="178">
        <f t="shared" si="13"/>
        <v>7016946.3400771217</v>
      </c>
      <c r="I158" s="179">
        <f>[1]beschut_werk!M160</f>
        <v>398295.68897310668</v>
      </c>
      <c r="J158" s="178">
        <f>IFERROR(VLOOKUP($B158,[1]WSW!$R$13:$Y$335,4,FALSE()),0)</f>
        <v>6618650.6511040153</v>
      </c>
      <c r="K158" s="173"/>
      <c r="L158" s="181">
        <f t="shared" si="14"/>
        <v>6814379.4552099314</v>
      </c>
      <c r="M158" s="178">
        <f>[1]beschut_werk!N160</f>
        <v>428315.11984417506</v>
      </c>
      <c r="N158" s="180">
        <f>IFERROR(VLOOKUP($B158,[1]WSW!$R$13:$Y$335,5,FALSE()),0)</f>
        <v>6386064.3353657564</v>
      </c>
      <c r="O158" s="173"/>
      <c r="P158" s="178">
        <f t="shared" si="15"/>
        <v>6738280.3459954988</v>
      </c>
      <c r="Q158" s="179">
        <f>[1]beschut_werk!O160</f>
        <v>458327.1133155835</v>
      </c>
      <c r="R158" s="178">
        <f>IFERROR(VLOOKUP($B158,[1]WSW!$R$13:$Y$335,6,FALSE()),0)</f>
        <v>6279953.2326799156</v>
      </c>
      <c r="S158" s="173"/>
      <c r="T158" s="178">
        <f t="shared" si="16"/>
        <v>6529262.7791422261</v>
      </c>
      <c r="U158" s="179">
        <f>[1]beschut_werk!P160</f>
        <v>487996.74309689301</v>
      </c>
      <c r="V158" s="178">
        <f>IFERROR(VLOOKUP($B158,[1]WSW!$R$13:$Y$335,7,FALSE()),0)</f>
        <v>6041266.0360453334</v>
      </c>
      <c r="W158" s="173"/>
      <c r="X158" s="178">
        <f t="shared" si="17"/>
        <v>6397960.6466526976</v>
      </c>
      <c r="Y158" s="179">
        <f>[1]beschut_werk!Q160</f>
        <v>518013.0903471855</v>
      </c>
      <c r="Z158" s="178">
        <f>IFERROR(VLOOKUP($B158,[1]WSW!$R$13:$Y$335,8,FALSE()),0)</f>
        <v>5879947.5563055119</v>
      </c>
      <c r="AB158" s="170"/>
    </row>
    <row r="159" spans="2:28">
      <c r="B159" s="183">
        <v>928</v>
      </c>
      <c r="C159" s="182" t="s">
        <v>170</v>
      </c>
      <c r="D159" s="178">
        <f t="shared" si="12"/>
        <v>19895473.625665348</v>
      </c>
      <c r="E159" s="179">
        <f>[1]beschut_werk!L161</f>
        <v>486522.01163776265</v>
      </c>
      <c r="F159" s="178">
        <f>IFERROR(VLOOKUP($B159,[1]WSW!$R$13:$Y$335,3,FALSE()),0)</f>
        <v>19408951.614027586</v>
      </c>
      <c r="G159" s="173"/>
      <c r="H159" s="178">
        <f t="shared" si="13"/>
        <v>18523509.696446374</v>
      </c>
      <c r="I159" s="179">
        <f>[1]beschut_werk!M161</f>
        <v>551693.35296950513</v>
      </c>
      <c r="J159" s="178">
        <f>IFERROR(VLOOKUP($B159,[1]WSW!$R$13:$Y$335,4,FALSE()),0)</f>
        <v>17971816.343476869</v>
      </c>
      <c r="K159" s="173"/>
      <c r="L159" s="181">
        <f t="shared" si="14"/>
        <v>17405595.816325147</v>
      </c>
      <c r="M159" s="178">
        <f>[1]beschut_werk!N161</f>
        <v>593274.32140578236</v>
      </c>
      <c r="N159" s="180">
        <f>IFERROR(VLOOKUP($B159,[1]WSW!$R$13:$Y$335,5,FALSE()),0)</f>
        <v>16812321.494919363</v>
      </c>
      <c r="O159" s="173"/>
      <c r="P159" s="178">
        <f t="shared" si="15"/>
        <v>16658539.726591062</v>
      </c>
      <c r="Q159" s="179">
        <f>[1]beschut_werk!O161</f>
        <v>634844.98803847644</v>
      </c>
      <c r="R159" s="178">
        <f>IFERROR(VLOOKUP($B159,[1]WSW!$R$13:$Y$335,6,FALSE()),0)</f>
        <v>16023694.738552585</v>
      </c>
      <c r="S159" s="173"/>
      <c r="T159" s="178">
        <f t="shared" si="16"/>
        <v>16011699.747627925</v>
      </c>
      <c r="U159" s="179">
        <f>[1]beschut_werk!P161</f>
        <v>675941.43469501997</v>
      </c>
      <c r="V159" s="178">
        <f>IFERROR(VLOOKUP($B159,[1]WSW!$R$13:$Y$335,7,FALSE()),0)</f>
        <v>15335758.312932905</v>
      </c>
      <c r="W159" s="173"/>
      <c r="X159" s="178">
        <f t="shared" si="17"/>
        <v>14851656.937297858</v>
      </c>
      <c r="Y159" s="179">
        <f>[1]beschut_werk!Q161</f>
        <v>717518.13189981692</v>
      </c>
      <c r="Z159" s="178">
        <f>IFERROR(VLOOKUP($B159,[1]WSW!$R$13:$Y$335,8,FALSE()),0)</f>
        <v>14134138.805398041</v>
      </c>
      <c r="AB159" s="170"/>
    </row>
    <row r="160" spans="2:28">
      <c r="B160" s="183">
        <v>1598</v>
      </c>
      <c r="C160" s="182" t="s">
        <v>171</v>
      </c>
      <c r="D160" s="178">
        <f t="shared" si="12"/>
        <v>696444.47545611125</v>
      </c>
      <c r="E160" s="179">
        <f>[1]beschut_werk!L162</f>
        <v>104424.23664420276</v>
      </c>
      <c r="F160" s="178">
        <f>IFERROR(VLOOKUP($B160,[1]WSW!$R$13:$Y$335,3,FALSE()),0)</f>
        <v>592020.23881190852</v>
      </c>
      <c r="G160" s="173"/>
      <c r="H160" s="178">
        <f t="shared" si="13"/>
        <v>675235.40969191934</v>
      </c>
      <c r="I160" s="179">
        <f>[1]beschut_werk!M162</f>
        <v>118412.23185686946</v>
      </c>
      <c r="J160" s="178">
        <f>IFERROR(VLOOKUP($B160,[1]WSW!$R$13:$Y$335,4,FALSE()),0)</f>
        <v>556823.17783504992</v>
      </c>
      <c r="K160" s="173"/>
      <c r="L160" s="181">
        <f t="shared" si="14"/>
        <v>686376.1548325246</v>
      </c>
      <c r="M160" s="178">
        <f>[1]beschut_werk!N162</f>
        <v>127336.92752124116</v>
      </c>
      <c r="N160" s="180">
        <f>IFERROR(VLOOKUP($B160,[1]WSW!$R$13:$Y$335,5,FALSE()),0)</f>
        <v>559039.22731128347</v>
      </c>
      <c r="O160" s="173"/>
      <c r="P160" s="178">
        <f t="shared" si="15"/>
        <v>688710.3823186229</v>
      </c>
      <c r="Q160" s="179">
        <f>[1]beschut_werk!O162</f>
        <v>136259.41206679499</v>
      </c>
      <c r="R160" s="178">
        <f>IFERROR(VLOOKUP($B160,[1]WSW!$R$13:$Y$335,6,FALSE()),0)</f>
        <v>552450.97025182785</v>
      </c>
      <c r="S160" s="173"/>
      <c r="T160" s="178">
        <f t="shared" si="16"/>
        <v>699951.70196821226</v>
      </c>
      <c r="U160" s="179">
        <f>[1]beschut_werk!P162</f>
        <v>145080.11281258971</v>
      </c>
      <c r="V160" s="178">
        <f>IFERROR(VLOOKUP($B160,[1]WSW!$R$13:$Y$335,7,FALSE()),0)</f>
        <v>554871.58915562253</v>
      </c>
      <c r="W160" s="173"/>
      <c r="X160" s="178">
        <f t="shared" si="17"/>
        <v>640817.67251704237</v>
      </c>
      <c r="Y160" s="179">
        <f>[1]beschut_werk!Q162</f>
        <v>154003.89172483882</v>
      </c>
      <c r="Z160" s="178">
        <f>IFERROR(VLOOKUP($B160,[1]WSW!$R$13:$Y$335,8,FALSE()),0)</f>
        <v>486813.7807922035</v>
      </c>
      <c r="AB160" s="170"/>
    </row>
    <row r="161" spans="2:28">
      <c r="B161" s="183">
        <v>542</v>
      </c>
      <c r="C161" s="182" t="s">
        <v>172</v>
      </c>
      <c r="D161" s="178">
        <f t="shared" si="12"/>
        <v>2394737.0351969115</v>
      </c>
      <c r="E161" s="179">
        <f>[1]beschut_werk!L163</f>
        <v>135276.85201635305</v>
      </c>
      <c r="F161" s="178">
        <f>IFERROR(VLOOKUP($B161,[1]WSW!$R$13:$Y$335,3,FALSE()),0)</f>
        <v>2259460.1831805585</v>
      </c>
      <c r="G161" s="173"/>
      <c r="H161" s="178">
        <f t="shared" si="13"/>
        <v>2323624.8895166763</v>
      </c>
      <c r="I161" s="179">
        <f>[1]beschut_werk!M163</f>
        <v>153397.66399639848</v>
      </c>
      <c r="J161" s="178">
        <f>IFERROR(VLOOKUP($B161,[1]WSW!$R$13:$Y$335,4,FALSE()),0)</f>
        <v>2170227.2255202779</v>
      </c>
      <c r="K161" s="173"/>
      <c r="L161" s="181">
        <f t="shared" si="14"/>
        <v>2208290.9685896807</v>
      </c>
      <c r="M161" s="178">
        <f>[1]beschut_werk!N163</f>
        <v>164959.20156160725</v>
      </c>
      <c r="N161" s="180">
        <f>IFERROR(VLOOKUP($B161,[1]WSW!$R$13:$Y$335,5,FALSE()),0)</f>
        <v>2043331.7670280733</v>
      </c>
      <c r="O161" s="173"/>
      <c r="P161" s="178">
        <f t="shared" si="15"/>
        <v>2177909.2135453913</v>
      </c>
      <c r="Q161" s="179">
        <f>[1]beschut_werk!O163</f>
        <v>176517.87472289283</v>
      </c>
      <c r="R161" s="178">
        <f>IFERROR(VLOOKUP($B161,[1]WSW!$R$13:$Y$335,6,FALSE()),0)</f>
        <v>2001391.3388224985</v>
      </c>
      <c r="S161" s="173"/>
      <c r="T161" s="178">
        <f t="shared" si="16"/>
        <v>2014068.0488913788</v>
      </c>
      <c r="U161" s="179">
        <f>[1]beschut_werk!P163</f>
        <v>187944.69159812687</v>
      </c>
      <c r="V161" s="178">
        <f>IFERROR(VLOOKUP($B161,[1]WSW!$R$13:$Y$335,7,FALSE()),0)</f>
        <v>1826123.3572932519</v>
      </c>
      <c r="W161" s="173"/>
      <c r="X161" s="178">
        <f t="shared" si="17"/>
        <v>1991323.6274922828</v>
      </c>
      <c r="Y161" s="179">
        <f>[1]beschut_werk!Q163</f>
        <v>199505.04155263133</v>
      </c>
      <c r="Z161" s="178">
        <f>IFERROR(VLOOKUP($B161,[1]WSW!$R$13:$Y$335,8,FALSE()),0)</f>
        <v>1791818.5859396514</v>
      </c>
      <c r="AB161" s="170"/>
    </row>
    <row r="162" spans="2:28">
      <c r="B162" s="183">
        <v>1931</v>
      </c>
      <c r="C162" s="182" t="s">
        <v>173</v>
      </c>
      <c r="D162" s="178">
        <f t="shared" si="12"/>
        <v>3588984.4537935099</v>
      </c>
      <c r="E162" s="179">
        <f>[1]beschut_werk!L164</f>
        <v>272926.98213825666</v>
      </c>
      <c r="F162" s="178">
        <f>IFERROR(VLOOKUP($B162,[1]WSW!$R$13:$Y$335,3,FALSE()),0)</f>
        <v>3316057.4716552533</v>
      </c>
      <c r="G162" s="173"/>
      <c r="H162" s="178">
        <f t="shared" si="13"/>
        <v>3467261.1228983793</v>
      </c>
      <c r="I162" s="179">
        <f>[1]beschut_werk!M164</f>
        <v>309486.51508045365</v>
      </c>
      <c r="J162" s="178">
        <f>IFERROR(VLOOKUP($B162,[1]WSW!$R$13:$Y$335,4,FALSE()),0)</f>
        <v>3157774.6078179255</v>
      </c>
      <c r="K162" s="173"/>
      <c r="L162" s="181">
        <f t="shared" si="14"/>
        <v>3392974.3242705539</v>
      </c>
      <c r="M162" s="178">
        <f>[1]beschut_werk!N164</f>
        <v>332812.42420324328</v>
      </c>
      <c r="N162" s="180">
        <f>IFERROR(VLOOKUP($B162,[1]WSW!$R$13:$Y$335,5,FALSE()),0)</f>
        <v>3060161.9000673108</v>
      </c>
      <c r="O162" s="173"/>
      <c r="P162" s="178">
        <f t="shared" si="15"/>
        <v>3386391.4924679417</v>
      </c>
      <c r="Q162" s="179">
        <f>[1]beschut_werk!O164</f>
        <v>356132.55426548625</v>
      </c>
      <c r="R162" s="178">
        <f>IFERROR(VLOOKUP($B162,[1]WSW!$R$13:$Y$335,6,FALSE()),0)</f>
        <v>3030258.9382024556</v>
      </c>
      <c r="S162" s="173"/>
      <c r="T162" s="178">
        <f t="shared" si="16"/>
        <v>3216133.8235922968</v>
      </c>
      <c r="U162" s="179">
        <f>[1]beschut_werk!P164</f>
        <v>379186.65848744963</v>
      </c>
      <c r="V162" s="178">
        <f>IFERROR(VLOOKUP($B162,[1]WSW!$R$13:$Y$335,7,FALSE()),0)</f>
        <v>2836947.1651048469</v>
      </c>
      <c r="W162" s="173"/>
      <c r="X162" s="178">
        <f t="shared" si="17"/>
        <v>3116465.3402882135</v>
      </c>
      <c r="Y162" s="179">
        <f>[1]beschut_werk!Q164</f>
        <v>402510.17155355524</v>
      </c>
      <c r="Z162" s="178">
        <f>IFERROR(VLOOKUP($B162,[1]WSW!$R$13:$Y$335,8,FALSE()),0)</f>
        <v>2713955.168734658</v>
      </c>
      <c r="AB162" s="170"/>
    </row>
    <row r="163" spans="2:28">
      <c r="B163" s="183">
        <v>1659</v>
      </c>
      <c r="C163" s="182" t="s">
        <v>174</v>
      </c>
      <c r="D163" s="178">
        <f t="shared" si="12"/>
        <v>2617262.2090828493</v>
      </c>
      <c r="E163" s="179">
        <f>[1]beschut_werk!L165</f>
        <v>92557.846116452361</v>
      </c>
      <c r="F163" s="178">
        <f>IFERROR(VLOOKUP($B163,[1]WSW!$R$13:$Y$335,3,FALSE()),0)</f>
        <v>2524704.3629663968</v>
      </c>
      <c r="G163" s="173"/>
      <c r="H163" s="178">
        <f t="shared" si="13"/>
        <v>2467127.1918406901</v>
      </c>
      <c r="I163" s="179">
        <f>[1]beschut_werk!M165</f>
        <v>104956.29641858875</v>
      </c>
      <c r="J163" s="178">
        <f>IFERROR(VLOOKUP($B163,[1]WSW!$R$13:$Y$335,4,FALSE()),0)</f>
        <v>2362170.8954221015</v>
      </c>
      <c r="K163" s="173"/>
      <c r="L163" s="181">
        <f t="shared" si="14"/>
        <v>2386386.8391966997</v>
      </c>
      <c r="M163" s="178">
        <f>[1]beschut_werk!N165</f>
        <v>112866.82212110001</v>
      </c>
      <c r="N163" s="180">
        <f>IFERROR(VLOOKUP($B163,[1]WSW!$R$13:$Y$335,5,FALSE()),0)</f>
        <v>2273520.0170755996</v>
      </c>
      <c r="O163" s="173"/>
      <c r="P163" s="178">
        <f t="shared" si="15"/>
        <v>2213776.4050999703</v>
      </c>
      <c r="Q163" s="179">
        <f>[1]beschut_werk!O165</f>
        <v>120775.38796829546</v>
      </c>
      <c r="R163" s="178">
        <f>IFERROR(VLOOKUP($B163,[1]WSW!$R$13:$Y$335,6,FALSE()),0)</f>
        <v>2093001.0171316748</v>
      </c>
      <c r="S163" s="173"/>
      <c r="T163" s="178">
        <f t="shared" si="16"/>
        <v>2173925.0041141841</v>
      </c>
      <c r="U163" s="179">
        <f>[1]beschut_werk!P165</f>
        <v>128593.7363566135</v>
      </c>
      <c r="V163" s="178">
        <f>IFERROR(VLOOKUP($B163,[1]WSW!$R$13:$Y$335,7,FALSE()),0)</f>
        <v>2045331.2677575704</v>
      </c>
      <c r="W163" s="173"/>
      <c r="X163" s="178">
        <f t="shared" si="17"/>
        <v>2036348.7737272826</v>
      </c>
      <c r="Y163" s="179">
        <f>[1]beschut_werk!Q165</f>
        <v>136503.44948337975</v>
      </c>
      <c r="Z163" s="178">
        <f>IFERROR(VLOOKUP($B163,[1]WSW!$R$13:$Y$335,8,FALSE()),0)</f>
        <v>1899845.3242439029</v>
      </c>
      <c r="AB163" s="170"/>
    </row>
    <row r="164" spans="2:28">
      <c r="B164" s="183">
        <v>1982</v>
      </c>
      <c r="C164" s="182" t="s">
        <v>175</v>
      </c>
      <c r="D164" s="178">
        <f t="shared" si="12"/>
        <v>17018532.684205908</v>
      </c>
      <c r="E164" s="179">
        <f>[1]beschut_werk!L166</f>
        <v>916085.34874232381</v>
      </c>
      <c r="F164" s="178">
        <f>IFERROR(VLOOKUP($B164,[1]WSW!$R$13:$Y$335,3,FALSE()),0)</f>
        <v>16102447.335463585</v>
      </c>
      <c r="G164" s="173"/>
      <c r="H164" s="178">
        <f t="shared" si="13"/>
        <v>15839330.41613741</v>
      </c>
      <c r="I164" s="179">
        <f>[1]beschut_werk!M166</f>
        <v>1038798.2158352635</v>
      </c>
      <c r="J164" s="178">
        <f>IFERROR(VLOOKUP($B164,[1]WSW!$R$13:$Y$335,4,FALSE()),0)</f>
        <v>14800532.200302146</v>
      </c>
      <c r="K164" s="173"/>
      <c r="L164" s="181">
        <f t="shared" si="14"/>
        <v>15317597.602675874</v>
      </c>
      <c r="M164" s="178">
        <f>[1]beschut_werk!N166</f>
        <v>1117092.1368908877</v>
      </c>
      <c r="N164" s="180">
        <f>IFERROR(VLOOKUP($B164,[1]WSW!$R$13:$Y$335,5,FALSE()),0)</f>
        <v>14200505.465784986</v>
      </c>
      <c r="O164" s="173"/>
      <c r="P164" s="178">
        <f t="shared" si="15"/>
        <v>14358018.480916386</v>
      </c>
      <c r="Q164" s="179">
        <f>[1]beschut_werk!O166</f>
        <v>1195366.6604041555</v>
      </c>
      <c r="R164" s="178">
        <f>IFERROR(VLOOKUP($B164,[1]WSW!$R$13:$Y$335,6,FALSE()),0)</f>
        <v>13162651.820512231</v>
      </c>
      <c r="S164" s="173"/>
      <c r="T164" s="178">
        <f t="shared" si="16"/>
        <v>13981604.927467003</v>
      </c>
      <c r="U164" s="179">
        <f>[1]beschut_werk!P166</f>
        <v>1272748.2624013547</v>
      </c>
      <c r="V164" s="178">
        <f>IFERROR(VLOOKUP($B164,[1]WSW!$R$13:$Y$335,7,FALSE()),0)</f>
        <v>12708856.665065648</v>
      </c>
      <c r="W164" s="173"/>
      <c r="X164" s="178">
        <f t="shared" si="17"/>
        <v>13229501.443636591</v>
      </c>
      <c r="Y164" s="179">
        <f>[1]beschut_werk!Q166</f>
        <v>1351034.1410406309</v>
      </c>
      <c r="Z164" s="178">
        <f>IFERROR(VLOOKUP($B164,[1]WSW!$R$13:$Y$335,8,FALSE()),0)</f>
        <v>11878467.30259596</v>
      </c>
      <c r="AB164" s="170"/>
    </row>
    <row r="165" spans="2:28">
      <c r="B165" s="183">
        <v>882</v>
      </c>
      <c r="C165" s="182" t="s">
        <v>176</v>
      </c>
      <c r="D165" s="178">
        <f t="shared" si="12"/>
        <v>11089034.533284537</v>
      </c>
      <c r="E165" s="179">
        <f>[1]beschut_werk!L167</f>
        <v>244447.64487165597</v>
      </c>
      <c r="F165" s="178">
        <f>IFERROR(VLOOKUP($B165,[1]WSW!$R$13:$Y$335,3,FALSE()),0)</f>
        <v>10844586.888412882</v>
      </c>
      <c r="G165" s="173"/>
      <c r="H165" s="178">
        <f t="shared" si="13"/>
        <v>10181818.741678745</v>
      </c>
      <c r="I165" s="179">
        <f>[1]beschut_werk!M167</f>
        <v>277192.27002858021</v>
      </c>
      <c r="J165" s="178">
        <f>IFERROR(VLOOKUP($B165,[1]WSW!$R$13:$Y$335,4,FALSE()),0)</f>
        <v>9904626.4716501646</v>
      </c>
      <c r="K165" s="173"/>
      <c r="L165" s="181">
        <f t="shared" si="14"/>
        <v>9505674.3707127534</v>
      </c>
      <c r="M165" s="178">
        <f>[1]beschut_werk!N167</f>
        <v>298084.17124290485</v>
      </c>
      <c r="N165" s="180">
        <f>IFERROR(VLOOKUP($B165,[1]WSW!$R$13:$Y$335,5,FALSE()),0)</f>
        <v>9207590.1994698476</v>
      </c>
      <c r="O165" s="173"/>
      <c r="P165" s="178">
        <f t="shared" si="15"/>
        <v>8932312.4022286572</v>
      </c>
      <c r="Q165" s="179">
        <f>[1]beschut_werk!O167</f>
        <v>318970.89642908762</v>
      </c>
      <c r="R165" s="178">
        <f>IFERROR(VLOOKUP($B165,[1]WSW!$R$13:$Y$335,6,FALSE()),0)</f>
        <v>8613341.5057995692</v>
      </c>
      <c r="S165" s="173"/>
      <c r="T165" s="178">
        <f t="shared" si="16"/>
        <v>8568104.3711454142</v>
      </c>
      <c r="U165" s="179">
        <f>[1]beschut_werk!P167</f>
        <v>339619.35499310703</v>
      </c>
      <c r="V165" s="178">
        <f>IFERROR(VLOOKUP($B165,[1]WSW!$R$13:$Y$335,7,FALSE()),0)</f>
        <v>8228485.0161523065</v>
      </c>
      <c r="W165" s="173"/>
      <c r="X165" s="178">
        <f t="shared" si="17"/>
        <v>8011412.418501881</v>
      </c>
      <c r="Y165" s="179">
        <f>[1]beschut_werk!Q167</f>
        <v>360509.11017405376</v>
      </c>
      <c r="Z165" s="178">
        <f>IFERROR(VLOOKUP($B165,[1]WSW!$R$13:$Y$335,8,FALSE()),0)</f>
        <v>7650903.3083278276</v>
      </c>
      <c r="AB165" s="170"/>
    </row>
    <row r="166" spans="2:28">
      <c r="B166" s="183">
        <v>415</v>
      </c>
      <c r="C166" s="182" t="s">
        <v>177</v>
      </c>
      <c r="D166" s="178">
        <f t="shared" si="12"/>
        <v>184113.63644292808</v>
      </c>
      <c r="E166" s="179">
        <f>[1]beschut_werk!L168</f>
        <v>47465.562111001222</v>
      </c>
      <c r="F166" s="178">
        <f>IFERROR(VLOOKUP($B166,[1]WSW!$R$13:$Y$335,3,FALSE()),0)</f>
        <v>136648.07433192685</v>
      </c>
      <c r="G166" s="173"/>
      <c r="H166" s="178">
        <f t="shared" si="13"/>
        <v>187338.87260505071</v>
      </c>
      <c r="I166" s="179">
        <f>[1]beschut_werk!M168</f>
        <v>53823.741753122442</v>
      </c>
      <c r="J166" s="178">
        <f>IFERROR(VLOOKUP($B166,[1]WSW!$R$13:$Y$335,4,FALSE()),0)</f>
        <v>133515.13085192826</v>
      </c>
      <c r="K166" s="173"/>
      <c r="L166" s="181">
        <f t="shared" si="14"/>
        <v>191666.97961824411</v>
      </c>
      <c r="M166" s="178">
        <f>[1]beschut_werk!N168</f>
        <v>57880.421600564121</v>
      </c>
      <c r="N166" s="180">
        <f>IFERROR(VLOOKUP($B166,[1]WSW!$R$13:$Y$335,5,FALSE()),0)</f>
        <v>133786.55801767998</v>
      </c>
      <c r="O166" s="173"/>
      <c r="P166" s="178">
        <f t="shared" si="15"/>
        <v>196010.28776506823</v>
      </c>
      <c r="Q166" s="179">
        <f>[1]beschut_werk!O168</f>
        <v>61936.096393997679</v>
      </c>
      <c r="R166" s="178">
        <f>IFERROR(VLOOKUP($B166,[1]WSW!$R$13:$Y$335,6,FALSE()),0)</f>
        <v>134074.19137107054</v>
      </c>
      <c r="S166" s="173"/>
      <c r="T166" s="178">
        <f t="shared" si="16"/>
        <v>199675.96757630561</v>
      </c>
      <c r="U166" s="179">
        <f>[1]beschut_werk!P168</f>
        <v>65945.505823904372</v>
      </c>
      <c r="V166" s="178">
        <f>IFERROR(VLOOKUP($B166,[1]WSW!$R$13:$Y$335,7,FALSE()),0)</f>
        <v>133730.46175240123</v>
      </c>
      <c r="W166" s="173"/>
      <c r="X166" s="178">
        <f t="shared" si="17"/>
        <v>171155.19245834381</v>
      </c>
      <c r="Y166" s="179">
        <f>[1]beschut_werk!Q168</f>
        <v>70001.768965835785</v>
      </c>
      <c r="Z166" s="178">
        <f>IFERROR(VLOOKUP($B166,[1]WSW!$R$13:$Y$335,8,FALSE()),0)</f>
        <v>101153.42349250804</v>
      </c>
      <c r="AB166" s="170"/>
    </row>
    <row r="167" spans="2:28">
      <c r="B167" s="183">
        <v>1621</v>
      </c>
      <c r="C167" s="182" t="s">
        <v>178</v>
      </c>
      <c r="D167" s="178">
        <f t="shared" si="12"/>
        <v>170089.20904689585</v>
      </c>
      <c r="E167" s="179">
        <f>[1]beschut_werk!L169</f>
        <v>132903.57391080371</v>
      </c>
      <c r="F167" s="178">
        <f>IFERROR(VLOOKUP($B167,[1]WSW!$R$13:$Y$335,3,FALSE()),0)</f>
        <v>37185.63513609214</v>
      </c>
      <c r="G167" s="173"/>
      <c r="H167" s="178">
        <f t="shared" si="13"/>
        <v>187176.16152115515</v>
      </c>
      <c r="I167" s="179">
        <f>[1]beschut_werk!M169</f>
        <v>150706.47690874321</v>
      </c>
      <c r="J167" s="178">
        <f>IFERROR(VLOOKUP($B167,[1]WSW!$R$13:$Y$335,4,FALSE()),0)</f>
        <v>36469.68461241194</v>
      </c>
      <c r="K167" s="173"/>
      <c r="L167" s="181">
        <f t="shared" si="14"/>
        <v>198762.48869661684</v>
      </c>
      <c r="M167" s="178">
        <f>[1]beschut_werk!N169</f>
        <v>162065.18048157991</v>
      </c>
      <c r="N167" s="180">
        <f>IFERROR(VLOOKUP($B167,[1]WSW!$R$13:$Y$335,5,FALSE()),0)</f>
        <v>36697.308215036915</v>
      </c>
      <c r="O167" s="173"/>
      <c r="P167" s="178">
        <f t="shared" si="15"/>
        <v>210531.47892766519</v>
      </c>
      <c r="Q167" s="179">
        <f>[1]beschut_werk!O169</f>
        <v>173421.06990319391</v>
      </c>
      <c r="R167" s="178">
        <f>IFERROR(VLOOKUP($B167,[1]WSW!$R$13:$Y$335,6,FALSE()),0)</f>
        <v>37110.409024471272</v>
      </c>
      <c r="S167" s="173"/>
      <c r="T167" s="178">
        <f t="shared" si="16"/>
        <v>221944.31205194764</v>
      </c>
      <c r="U167" s="179">
        <f>[1]beschut_werk!P169</f>
        <v>184647.41630693266</v>
      </c>
      <c r="V167" s="178">
        <f>IFERROR(VLOOKUP($B167,[1]WSW!$R$13:$Y$335,7,FALSE()),0)</f>
        <v>37296.895745014976</v>
      </c>
      <c r="W167" s="173"/>
      <c r="X167" s="178">
        <f t="shared" si="17"/>
        <v>233645.06468743744</v>
      </c>
      <c r="Y167" s="179">
        <f>[1]beschut_werk!Q169</f>
        <v>196004.95310434062</v>
      </c>
      <c r="Z167" s="178">
        <f>IFERROR(VLOOKUP($B167,[1]WSW!$R$13:$Y$335,8,FALSE()),0)</f>
        <v>37640.111583096812</v>
      </c>
      <c r="AB167" s="170"/>
    </row>
    <row r="168" spans="2:28">
      <c r="B168" s="183">
        <v>417</v>
      </c>
      <c r="C168" s="182" t="s">
        <v>179</v>
      </c>
      <c r="D168" s="178">
        <f t="shared" si="12"/>
        <v>195031.95962248035</v>
      </c>
      <c r="E168" s="179">
        <f>[1]beschut_werk!L170</f>
        <v>18986.224844400513</v>
      </c>
      <c r="F168" s="178">
        <f>IFERROR(VLOOKUP($B168,[1]WSW!$R$13:$Y$335,3,FALSE()),0)</f>
        <v>176045.73477807984</v>
      </c>
      <c r="G168" s="173"/>
      <c r="H168" s="178">
        <f t="shared" si="13"/>
        <v>136004.84086988121</v>
      </c>
      <c r="I168" s="179">
        <f>[1]beschut_werk!M170</f>
        <v>21529.496701249005</v>
      </c>
      <c r="J168" s="178">
        <f>IFERROR(VLOOKUP($B168,[1]WSW!$R$13:$Y$335,4,FALSE()),0)</f>
        <v>114475.34416863222</v>
      </c>
      <c r="K168" s="173"/>
      <c r="L168" s="181">
        <f t="shared" si="14"/>
        <v>123622.63609768717</v>
      </c>
      <c r="M168" s="178">
        <f>[1]beschut_werk!N170</f>
        <v>23152.168640225678</v>
      </c>
      <c r="N168" s="180">
        <f>IFERROR(VLOOKUP($B168,[1]WSW!$R$13:$Y$335,5,FALSE()),0)</f>
        <v>100470.46745746149</v>
      </c>
      <c r="O168" s="173"/>
      <c r="P168" s="178">
        <f t="shared" si="15"/>
        <v>125675.94283328575</v>
      </c>
      <c r="Q168" s="179">
        <f>[1]beschut_werk!O170</f>
        <v>24774.438557599107</v>
      </c>
      <c r="R168" s="178">
        <f>IFERROR(VLOOKUP($B168,[1]WSW!$R$13:$Y$335,6,FALSE()),0)</f>
        <v>100901.50427568665</v>
      </c>
      <c r="S168" s="173"/>
      <c r="T168" s="178">
        <f t="shared" si="16"/>
        <v>127631.13408177759</v>
      </c>
      <c r="U168" s="179">
        <f>[1]beschut_werk!P170</f>
        <v>26378.20232956178</v>
      </c>
      <c r="V168" s="178">
        <f>IFERROR(VLOOKUP($B168,[1]WSW!$R$13:$Y$335,7,FALSE()),0)</f>
        <v>101252.93175221581</v>
      </c>
      <c r="W168" s="173"/>
      <c r="X168" s="178">
        <f t="shared" si="17"/>
        <v>129539.25314053314</v>
      </c>
      <c r="Y168" s="179">
        <f>[1]beschut_werk!Q170</f>
        <v>28000.707586334349</v>
      </c>
      <c r="Z168" s="178">
        <f>IFERROR(VLOOKUP($B168,[1]WSW!$R$13:$Y$335,8,FALSE()),0)</f>
        <v>101538.54555419879</v>
      </c>
      <c r="AB168" s="170"/>
    </row>
    <row r="169" spans="2:28">
      <c r="B169" s="183">
        <v>80</v>
      </c>
      <c r="C169" s="182" t="s">
        <v>180</v>
      </c>
      <c r="D169" s="178">
        <f t="shared" si="12"/>
        <v>15534009.836428249</v>
      </c>
      <c r="E169" s="179">
        <f>[1]beschut_werk!L171</f>
        <v>920831.90495342389</v>
      </c>
      <c r="F169" s="178">
        <f>IFERROR(VLOOKUP($B169,[1]WSW!$R$13:$Y$335,3,FALSE()),0)</f>
        <v>14613177.931474825</v>
      </c>
      <c r="G169" s="173"/>
      <c r="H169" s="178">
        <f t="shared" si="13"/>
        <v>14722674.268901465</v>
      </c>
      <c r="I169" s="179">
        <f>[1]beschut_werk!M171</f>
        <v>1044180.5900105755</v>
      </c>
      <c r="J169" s="178">
        <f>IFERROR(VLOOKUP($B169,[1]WSW!$R$13:$Y$335,4,FALSE()),0)</f>
        <v>13678493.67889089</v>
      </c>
      <c r="K169" s="173"/>
      <c r="L169" s="181">
        <f t="shared" si="14"/>
        <v>14198048.782239504</v>
      </c>
      <c r="M169" s="178">
        <f>[1]beschut_werk!N171</f>
        <v>1122880.179050944</v>
      </c>
      <c r="N169" s="180">
        <f>IFERROR(VLOOKUP($B169,[1]WSW!$R$13:$Y$335,5,FALSE()),0)</f>
        <v>13075168.603188559</v>
      </c>
      <c r="O169" s="173"/>
      <c r="P169" s="178">
        <f t="shared" si="15"/>
        <v>13783703.003412638</v>
      </c>
      <c r="Q169" s="179">
        <f>[1]beschut_werk!O171</f>
        <v>1201560.2700435552</v>
      </c>
      <c r="R169" s="178">
        <f>IFERROR(VLOOKUP($B169,[1]WSW!$R$13:$Y$335,6,FALSE()),0)</f>
        <v>12582142.733369082</v>
      </c>
      <c r="S169" s="173"/>
      <c r="T169" s="178">
        <f t="shared" si="16"/>
        <v>13428611.696850788</v>
      </c>
      <c r="U169" s="179">
        <f>[1]beschut_werk!P171</f>
        <v>1279342.8129837448</v>
      </c>
      <c r="V169" s="178">
        <f>IFERROR(VLOOKUP($B169,[1]WSW!$R$13:$Y$335,7,FALSE()),0)</f>
        <v>12149268.883867042</v>
      </c>
      <c r="W169" s="173"/>
      <c r="X169" s="178">
        <f t="shared" si="17"/>
        <v>12615448.954905419</v>
      </c>
      <c r="Y169" s="179">
        <f>[1]beschut_werk!Q171</f>
        <v>1358034.3179372142</v>
      </c>
      <c r="Z169" s="178">
        <f>IFERROR(VLOOKUP($B169,[1]WSW!$R$13:$Y$335,8,FALSE()),0)</f>
        <v>11257414.636968205</v>
      </c>
      <c r="AB169" s="170"/>
    </row>
    <row r="170" spans="2:28">
      <c r="B170" s="183">
        <v>546</v>
      </c>
      <c r="C170" s="182" t="s">
        <v>181</v>
      </c>
      <c r="D170" s="178">
        <f t="shared" si="12"/>
        <v>21998239.237694696</v>
      </c>
      <c r="E170" s="179">
        <f>[1]beschut_werk!L172</f>
        <v>1200878.7214083308</v>
      </c>
      <c r="F170" s="178">
        <f>IFERROR(VLOOKUP($B170,[1]WSW!$R$13:$Y$335,3,FALSE()),0)</f>
        <v>20797360.516286366</v>
      </c>
      <c r="G170" s="173"/>
      <c r="H170" s="178">
        <f t="shared" si="13"/>
        <v>20989637.458357234</v>
      </c>
      <c r="I170" s="179">
        <f>[1]beschut_werk!M172</f>
        <v>1361740.6663539978</v>
      </c>
      <c r="J170" s="178">
        <f>IFERROR(VLOOKUP($B170,[1]WSW!$R$13:$Y$335,4,FALSE()),0)</f>
        <v>19627896.792003237</v>
      </c>
      <c r="K170" s="173"/>
      <c r="L170" s="181">
        <f t="shared" si="14"/>
        <v>20335445.668092914</v>
      </c>
      <c r="M170" s="178">
        <f>[1]beschut_werk!N172</f>
        <v>1464374.6664942724</v>
      </c>
      <c r="N170" s="180">
        <f>IFERROR(VLOOKUP($B170,[1]WSW!$R$13:$Y$335,5,FALSE()),0)</f>
        <v>18871071.001598641</v>
      </c>
      <c r="O170" s="173"/>
      <c r="P170" s="178">
        <f t="shared" si="15"/>
        <v>19729664.156567004</v>
      </c>
      <c r="Q170" s="179">
        <f>[1]beschut_werk!O172</f>
        <v>1566983.2387681413</v>
      </c>
      <c r="R170" s="178">
        <f>IFERROR(VLOOKUP($B170,[1]WSW!$R$13:$Y$335,6,FALSE()),0)</f>
        <v>18162680.917798862</v>
      </c>
      <c r="S170" s="173"/>
      <c r="T170" s="178">
        <f t="shared" si="16"/>
        <v>19088277.788251705</v>
      </c>
      <c r="U170" s="179">
        <f>[1]beschut_werk!P172</f>
        <v>1668421.2973447808</v>
      </c>
      <c r="V170" s="178">
        <f>IFERROR(VLOOKUP($B170,[1]WSW!$R$13:$Y$335,7,FALSE()),0)</f>
        <v>17419856.490906924</v>
      </c>
      <c r="W170" s="173"/>
      <c r="X170" s="178">
        <f t="shared" si="17"/>
        <v>18428936.272360805</v>
      </c>
      <c r="Y170" s="179">
        <f>[1]beschut_werk!Q172</f>
        <v>1771044.7548356454</v>
      </c>
      <c r="Z170" s="178">
        <f>IFERROR(VLOOKUP($B170,[1]WSW!$R$13:$Y$335,8,FALSE()),0)</f>
        <v>16657891.517525161</v>
      </c>
      <c r="AB170" s="170"/>
    </row>
    <row r="171" spans="2:28">
      <c r="B171" s="183">
        <v>547</v>
      </c>
      <c r="C171" s="182" t="s">
        <v>182</v>
      </c>
      <c r="D171" s="178">
        <f t="shared" si="12"/>
        <v>204079.01881036931</v>
      </c>
      <c r="E171" s="179">
        <f>[1]beschut_werk!L173</f>
        <v>180369.13602180532</v>
      </c>
      <c r="F171" s="178">
        <f>IFERROR(VLOOKUP($B171,[1]WSW!$R$13:$Y$335,3,FALSE()),0)</f>
        <v>23709.882788563988</v>
      </c>
      <c r="G171" s="173"/>
      <c r="H171" s="178">
        <f t="shared" si="13"/>
        <v>227680.99642238289</v>
      </c>
      <c r="I171" s="179">
        <f>[1]beschut_werk!M173</f>
        <v>204530.21866186606</v>
      </c>
      <c r="J171" s="178">
        <f>IFERROR(VLOOKUP($B171,[1]WSW!$R$13:$Y$335,4,FALSE()),0)</f>
        <v>23150.777760516834</v>
      </c>
      <c r="K171" s="173"/>
      <c r="L171" s="181">
        <f t="shared" si="14"/>
        <v>243308.96750880239</v>
      </c>
      <c r="M171" s="178">
        <f>[1]beschut_werk!N173</f>
        <v>219945.60208214444</v>
      </c>
      <c r="N171" s="180">
        <f>IFERROR(VLOOKUP($B171,[1]WSW!$R$13:$Y$335,5,FALSE()),0)</f>
        <v>23363.365426657954</v>
      </c>
      <c r="O171" s="173"/>
      <c r="P171" s="178">
        <f t="shared" si="15"/>
        <v>258848.1854689249</v>
      </c>
      <c r="Q171" s="179">
        <f>[1]beschut_werk!O173</f>
        <v>235357.16629719205</v>
      </c>
      <c r="R171" s="178">
        <f>IFERROR(VLOOKUP($B171,[1]WSW!$R$13:$Y$335,6,FALSE()),0)</f>
        <v>23491.01917173286</v>
      </c>
      <c r="S171" s="173"/>
      <c r="T171" s="178">
        <f t="shared" si="16"/>
        <v>274192.35870097845</v>
      </c>
      <c r="U171" s="179">
        <f>[1]beschut_werk!P173</f>
        <v>250592.92213083754</v>
      </c>
      <c r="V171" s="178">
        <f>IFERROR(VLOOKUP($B171,[1]WSW!$R$13:$Y$335,7,FALSE()),0)</f>
        <v>23599.436570140919</v>
      </c>
      <c r="W171" s="173"/>
      <c r="X171" s="178">
        <f t="shared" si="17"/>
        <v>289758.76715692086</v>
      </c>
      <c r="Y171" s="179">
        <f>[1]beschut_werk!Q173</f>
        <v>266006.72207017691</v>
      </c>
      <c r="Z171" s="178">
        <f>IFERROR(VLOOKUP($B171,[1]WSW!$R$13:$Y$335,8,FALSE()),0)</f>
        <v>23752.045086743965</v>
      </c>
      <c r="AB171" s="170"/>
    </row>
    <row r="172" spans="2:28">
      <c r="B172" s="183">
        <v>1916</v>
      </c>
      <c r="C172" s="182" t="s">
        <v>183</v>
      </c>
      <c r="D172" s="178">
        <f t="shared" si="12"/>
        <v>3189160.0934157902</v>
      </c>
      <c r="E172" s="179">
        <f>[1]beschut_werk!L174</f>
        <v>417696.94657681079</v>
      </c>
      <c r="F172" s="178">
        <f>IFERROR(VLOOKUP($B172,[1]WSW!$R$13:$Y$335,3,FALSE()),0)</f>
        <v>2771463.1468389793</v>
      </c>
      <c r="G172" s="173"/>
      <c r="H172" s="178">
        <f t="shared" si="13"/>
        <v>3087526.0792162856</v>
      </c>
      <c r="I172" s="179">
        <f>[1]beschut_werk!M174</f>
        <v>473648.92742747761</v>
      </c>
      <c r="J172" s="178">
        <f>IFERROR(VLOOKUP($B172,[1]WSW!$R$13:$Y$335,4,FALSE()),0)</f>
        <v>2613877.1517888079</v>
      </c>
      <c r="K172" s="173"/>
      <c r="L172" s="181">
        <f t="shared" si="14"/>
        <v>3113852.5903785853</v>
      </c>
      <c r="M172" s="178">
        <f>[1]beschut_werk!N174</f>
        <v>509347.71008496435</v>
      </c>
      <c r="N172" s="180">
        <f>IFERROR(VLOOKUP($B172,[1]WSW!$R$13:$Y$335,5,FALSE()),0)</f>
        <v>2604504.8802936208</v>
      </c>
      <c r="O172" s="173"/>
      <c r="P172" s="178">
        <f t="shared" si="15"/>
        <v>2911031.5783959818</v>
      </c>
      <c r="Q172" s="179">
        <f>[1]beschut_werk!O174</f>
        <v>545037.64826717973</v>
      </c>
      <c r="R172" s="178">
        <f>IFERROR(VLOOKUP($B172,[1]WSW!$R$13:$Y$335,6,FALSE()),0)</f>
        <v>2365993.9301288021</v>
      </c>
      <c r="S172" s="173"/>
      <c r="T172" s="178">
        <f t="shared" si="16"/>
        <v>2863907.7640272086</v>
      </c>
      <c r="U172" s="179">
        <f>[1]beschut_werk!P174</f>
        <v>580320.4512503586</v>
      </c>
      <c r="V172" s="178">
        <f>IFERROR(VLOOKUP($B172,[1]WSW!$R$13:$Y$335,7,FALSE()),0)</f>
        <v>2283587.3127768501</v>
      </c>
      <c r="W172" s="173"/>
      <c r="X172" s="178">
        <f t="shared" si="17"/>
        <v>2764236.0003570169</v>
      </c>
      <c r="Y172" s="179">
        <f>[1]beschut_werk!Q174</f>
        <v>616015.56689935492</v>
      </c>
      <c r="Z172" s="178">
        <f>IFERROR(VLOOKUP($B172,[1]WSW!$R$13:$Y$335,8,FALSE()),0)</f>
        <v>2148220.4334576619</v>
      </c>
      <c r="AB172" s="170"/>
    </row>
    <row r="173" spans="2:28">
      <c r="B173" s="183">
        <v>995</v>
      </c>
      <c r="C173" s="182" t="s">
        <v>184</v>
      </c>
      <c r="D173" s="178">
        <f t="shared" si="12"/>
        <v>7518193.3415493183</v>
      </c>
      <c r="E173" s="179">
        <f>[1]beschut_werk!L175</f>
        <v>576706.57964866457</v>
      </c>
      <c r="F173" s="178">
        <f>IFERROR(VLOOKUP($B173,[1]WSW!$R$13:$Y$335,3,FALSE()),0)</f>
        <v>6941486.7619006541</v>
      </c>
      <c r="G173" s="173"/>
      <c r="H173" s="178">
        <f t="shared" si="13"/>
        <v>7064519.9882032136</v>
      </c>
      <c r="I173" s="179">
        <f>[1]beschut_werk!M175</f>
        <v>653958.4623004375</v>
      </c>
      <c r="J173" s="178">
        <f>IFERROR(VLOOKUP($B173,[1]WSW!$R$13:$Y$335,4,FALSE()),0)</f>
        <v>6410561.525902776</v>
      </c>
      <c r="K173" s="173"/>
      <c r="L173" s="181">
        <f t="shared" si="14"/>
        <v>6795117.4175567962</v>
      </c>
      <c r="M173" s="178">
        <f>[1]beschut_werk!N175</f>
        <v>703247.12244685378</v>
      </c>
      <c r="N173" s="180">
        <f>IFERROR(VLOOKUP($B173,[1]WSW!$R$13:$Y$335,5,FALSE()),0)</f>
        <v>6091870.2951099426</v>
      </c>
      <c r="O173" s="173"/>
      <c r="P173" s="178">
        <f t="shared" si="15"/>
        <v>6653284.6627245676</v>
      </c>
      <c r="Q173" s="179">
        <f>[1]beschut_werk!O175</f>
        <v>752523.5711870715</v>
      </c>
      <c r="R173" s="178">
        <f>IFERROR(VLOOKUP($B173,[1]WSW!$R$13:$Y$335,6,FALSE()),0)</f>
        <v>5900761.0915374961</v>
      </c>
      <c r="S173" s="173"/>
      <c r="T173" s="178">
        <f t="shared" si="16"/>
        <v>6470601.0624594307</v>
      </c>
      <c r="U173" s="179">
        <f>[1]beschut_werk!P175</f>
        <v>801237.89576043771</v>
      </c>
      <c r="V173" s="178">
        <f>IFERROR(VLOOKUP($B173,[1]WSW!$R$13:$Y$335,7,FALSE()),0)</f>
        <v>5669363.1666989932</v>
      </c>
      <c r="W173" s="173"/>
      <c r="X173" s="178">
        <f t="shared" si="17"/>
        <v>6299370.6543151112</v>
      </c>
      <c r="Y173" s="179">
        <f>[1]beschut_werk!Q175</f>
        <v>850521.49293490441</v>
      </c>
      <c r="Z173" s="178">
        <f>IFERROR(VLOOKUP($B173,[1]WSW!$R$13:$Y$335,8,FALSE()),0)</f>
        <v>5448849.1613802072</v>
      </c>
      <c r="AB173" s="170"/>
    </row>
    <row r="174" spans="2:28">
      <c r="B174" s="183">
        <v>1640</v>
      </c>
      <c r="C174" s="182" t="s">
        <v>185</v>
      </c>
      <c r="D174" s="178">
        <f t="shared" si="12"/>
        <v>3405596.4186520586</v>
      </c>
      <c r="E174" s="179">
        <f>[1]beschut_werk!L176</f>
        <v>111544.0709608529</v>
      </c>
      <c r="F174" s="178">
        <f>IFERROR(VLOOKUP($B174,[1]WSW!$R$13:$Y$335,3,FALSE()),0)</f>
        <v>3294052.3476912058</v>
      </c>
      <c r="G174" s="173"/>
      <c r="H174" s="178">
        <f t="shared" si="13"/>
        <v>3177913.79337114</v>
      </c>
      <c r="I174" s="179">
        <f>[1]beschut_werk!M176</f>
        <v>126485.79311983776</v>
      </c>
      <c r="J174" s="178">
        <f>IFERROR(VLOOKUP($B174,[1]WSW!$R$13:$Y$335,4,FALSE()),0)</f>
        <v>3051428.0002513025</v>
      </c>
      <c r="K174" s="173"/>
      <c r="L174" s="181">
        <f t="shared" si="14"/>
        <v>3024748.1876167441</v>
      </c>
      <c r="M174" s="178">
        <f>[1]beschut_werk!N176</f>
        <v>136018.99076132569</v>
      </c>
      <c r="N174" s="180">
        <f>IFERROR(VLOOKUP($B174,[1]WSW!$R$13:$Y$335,5,FALSE()),0)</f>
        <v>2888729.1968554184</v>
      </c>
      <c r="O174" s="173"/>
      <c r="P174" s="178">
        <f t="shared" si="15"/>
        <v>2880013.2554635252</v>
      </c>
      <c r="Q174" s="179">
        <f>[1]beschut_werk!O176</f>
        <v>145549.82652589458</v>
      </c>
      <c r="R174" s="178">
        <f>IFERROR(VLOOKUP($B174,[1]WSW!$R$13:$Y$335,6,FALSE()),0)</f>
        <v>2734463.4289376307</v>
      </c>
      <c r="S174" s="173"/>
      <c r="T174" s="178">
        <f t="shared" si="16"/>
        <v>2776862.8568376694</v>
      </c>
      <c r="U174" s="179">
        <f>[1]beschut_werk!P176</f>
        <v>154971.9386861753</v>
      </c>
      <c r="V174" s="178">
        <f>IFERROR(VLOOKUP($B174,[1]WSW!$R$13:$Y$335,7,FALSE()),0)</f>
        <v>2621890.9181514941</v>
      </c>
      <c r="W174" s="173"/>
      <c r="X174" s="178">
        <f t="shared" si="17"/>
        <v>2627747.3502272582</v>
      </c>
      <c r="Y174" s="179">
        <f>[1]beschut_werk!Q176</f>
        <v>164504.1570697141</v>
      </c>
      <c r="Z174" s="178">
        <f>IFERROR(VLOOKUP($B174,[1]WSW!$R$13:$Y$335,8,FALSE()),0)</f>
        <v>2463243.1931575439</v>
      </c>
      <c r="AB174" s="170"/>
    </row>
    <row r="175" spans="2:28">
      <c r="B175" s="183">
        <v>327</v>
      </c>
      <c r="C175" s="182" t="s">
        <v>186</v>
      </c>
      <c r="D175" s="178">
        <f t="shared" si="12"/>
        <v>1594919.5241541644</v>
      </c>
      <c r="E175" s="179">
        <f>[1]beschut_werk!L177</f>
        <v>54585.396427651467</v>
      </c>
      <c r="F175" s="178">
        <f>IFERROR(VLOOKUP($B175,[1]WSW!$R$13:$Y$335,3,FALSE()),0)</f>
        <v>1540334.127726513</v>
      </c>
      <c r="G175" s="173"/>
      <c r="H175" s="178">
        <f t="shared" si="13"/>
        <v>1501261.7951939821</v>
      </c>
      <c r="I175" s="179">
        <f>[1]beschut_werk!M177</f>
        <v>61897.303016090875</v>
      </c>
      <c r="J175" s="178">
        <f>IFERROR(VLOOKUP($B175,[1]WSW!$R$13:$Y$335,4,FALSE()),0)</f>
        <v>1439364.4921778913</v>
      </c>
      <c r="K175" s="173"/>
      <c r="L175" s="181">
        <f t="shared" si="14"/>
        <v>1509821.6782151305</v>
      </c>
      <c r="M175" s="178">
        <f>[1]beschut_werk!N177</f>
        <v>66562.484840648802</v>
      </c>
      <c r="N175" s="180">
        <f>IFERROR(VLOOKUP($B175,[1]WSW!$R$13:$Y$335,5,FALSE()),0)</f>
        <v>1443259.1933744818</v>
      </c>
      <c r="O175" s="173"/>
      <c r="P175" s="178">
        <f t="shared" si="15"/>
        <v>1458375.1512528001</v>
      </c>
      <c r="Q175" s="179">
        <f>[1]beschut_werk!O177</f>
        <v>71226.51085309741</v>
      </c>
      <c r="R175" s="178">
        <f>IFERROR(VLOOKUP($B175,[1]WSW!$R$13:$Y$335,6,FALSE()),0)</f>
        <v>1387148.6403997028</v>
      </c>
      <c r="S175" s="173"/>
      <c r="T175" s="178">
        <f t="shared" si="16"/>
        <v>1466097.9293779805</v>
      </c>
      <c r="U175" s="179">
        <f>[1]beschut_werk!P177</f>
        <v>75837.331697490095</v>
      </c>
      <c r="V175" s="178">
        <f>IFERROR(VLOOKUP($B175,[1]WSW!$R$13:$Y$335,7,FALSE()),0)</f>
        <v>1390260.5976804905</v>
      </c>
      <c r="W175" s="173"/>
      <c r="X175" s="178">
        <f t="shared" si="17"/>
        <v>1374403.9454750961</v>
      </c>
      <c r="Y175" s="179">
        <f>[1]beschut_werk!Q177</f>
        <v>80502.034310711228</v>
      </c>
      <c r="Z175" s="178">
        <f>IFERROR(VLOOKUP($B175,[1]WSW!$R$13:$Y$335,8,FALSE()),0)</f>
        <v>1293901.9111643848</v>
      </c>
      <c r="AB175" s="170"/>
    </row>
    <row r="176" spans="2:28">
      <c r="B176" s="183">
        <v>1705</v>
      </c>
      <c r="C176" s="182" t="s">
        <v>187</v>
      </c>
      <c r="D176" s="178">
        <f t="shared" si="12"/>
        <v>4048715.4417207339</v>
      </c>
      <c r="E176" s="179">
        <f>[1]beschut_werk!L178</f>
        <v>211221.75139395538</v>
      </c>
      <c r="F176" s="178">
        <f>IFERROR(VLOOKUP($B176,[1]WSW!$R$13:$Y$335,3,FALSE()),0)</f>
        <v>3837493.6903267787</v>
      </c>
      <c r="G176" s="173"/>
      <c r="H176" s="178">
        <f t="shared" si="13"/>
        <v>3846680.9594512349</v>
      </c>
      <c r="I176" s="179">
        <f>[1]beschut_werk!M178</f>
        <v>239515.65080139483</v>
      </c>
      <c r="J176" s="178">
        <f>IFERROR(VLOOKUP($B176,[1]WSW!$R$13:$Y$335,4,FALSE()),0)</f>
        <v>3607165.3086498403</v>
      </c>
      <c r="K176" s="173"/>
      <c r="L176" s="181">
        <f t="shared" si="14"/>
        <v>3668105.6452417215</v>
      </c>
      <c r="M176" s="178">
        <f>[1]beschut_werk!N178</f>
        <v>257567.87612251026</v>
      </c>
      <c r="N176" s="180">
        <f>IFERROR(VLOOKUP($B176,[1]WSW!$R$13:$Y$335,5,FALSE()),0)</f>
        <v>3410537.7691192115</v>
      </c>
      <c r="O176" s="173"/>
      <c r="P176" s="178">
        <f t="shared" si="15"/>
        <v>3511893.7829133226</v>
      </c>
      <c r="Q176" s="179">
        <f>[1]beschut_werk!O178</f>
        <v>275615.62895328959</v>
      </c>
      <c r="R176" s="178">
        <f>IFERROR(VLOOKUP($B176,[1]WSW!$R$13:$Y$335,6,FALSE()),0)</f>
        <v>3236278.1539600329</v>
      </c>
      <c r="S176" s="173"/>
      <c r="T176" s="178">
        <f t="shared" si="16"/>
        <v>3359976.8722757967</v>
      </c>
      <c r="U176" s="179">
        <f>[1]beschut_werk!P178</f>
        <v>293457.50091637438</v>
      </c>
      <c r="V176" s="178">
        <f>IFERROR(VLOOKUP($B176,[1]WSW!$R$13:$Y$335,7,FALSE()),0)</f>
        <v>3066519.3713594223</v>
      </c>
      <c r="W176" s="173"/>
      <c r="X176" s="178">
        <f t="shared" si="17"/>
        <v>3280208.7023282438</v>
      </c>
      <c r="Y176" s="179">
        <f>[1]beschut_werk!Q178</f>
        <v>311507.8718979691</v>
      </c>
      <c r="Z176" s="178">
        <f>IFERROR(VLOOKUP($B176,[1]WSW!$R$13:$Y$335,8,FALSE()),0)</f>
        <v>2968700.8304302748</v>
      </c>
      <c r="AB176" s="170"/>
    </row>
    <row r="177" spans="2:28">
      <c r="B177" s="183">
        <v>553</v>
      </c>
      <c r="C177" s="182" t="s">
        <v>188</v>
      </c>
      <c r="D177" s="178">
        <f t="shared" si="12"/>
        <v>1850761.2335176223</v>
      </c>
      <c r="E177" s="179">
        <f>[1]beschut_werk!L179</f>
        <v>118663.90527750313</v>
      </c>
      <c r="F177" s="178">
        <f>IFERROR(VLOOKUP($B177,[1]WSW!$R$13:$Y$335,3,FALSE()),0)</f>
        <v>1732097.3282401192</v>
      </c>
      <c r="G177" s="173"/>
      <c r="H177" s="178">
        <f t="shared" si="13"/>
        <v>1799422.710869696</v>
      </c>
      <c r="I177" s="179">
        <f>[1]beschut_werk!M179</f>
        <v>134559.3543828062</v>
      </c>
      <c r="J177" s="178">
        <f>IFERROR(VLOOKUP($B177,[1]WSW!$R$13:$Y$335,4,FALSE()),0)</f>
        <v>1664863.3564868898</v>
      </c>
      <c r="K177" s="173"/>
      <c r="L177" s="181">
        <f t="shared" si="14"/>
        <v>1730213.4483789713</v>
      </c>
      <c r="M177" s="178">
        <f>[1]beschut_werk!N179</f>
        <v>144701.0540014104</v>
      </c>
      <c r="N177" s="180">
        <f>IFERROR(VLOOKUP($B177,[1]WSW!$R$13:$Y$335,5,FALSE()),0)</f>
        <v>1585512.3943775608</v>
      </c>
      <c r="O177" s="173"/>
      <c r="P177" s="178">
        <f t="shared" si="15"/>
        <v>1713833.7613888797</v>
      </c>
      <c r="Q177" s="179">
        <f>[1]beschut_werk!O179</f>
        <v>154840.24098499431</v>
      </c>
      <c r="R177" s="178">
        <f>IFERROR(VLOOKUP($B177,[1]WSW!$R$13:$Y$335,6,FALSE()),0)</f>
        <v>1558993.5204038855</v>
      </c>
      <c r="S177" s="173"/>
      <c r="T177" s="178">
        <f t="shared" si="16"/>
        <v>1643213.0715824654</v>
      </c>
      <c r="U177" s="179">
        <f>[1]beschut_werk!P179</f>
        <v>164863.76455976104</v>
      </c>
      <c r="V177" s="178">
        <f>IFERROR(VLOOKUP($B177,[1]WSW!$R$13:$Y$335,7,FALSE()),0)</f>
        <v>1478349.3070227045</v>
      </c>
      <c r="W177" s="173"/>
      <c r="X177" s="178">
        <f t="shared" si="17"/>
        <v>1593227.355558408</v>
      </c>
      <c r="Y177" s="179">
        <f>[1]beschut_werk!Q179</f>
        <v>175004.42241458956</v>
      </c>
      <c r="Z177" s="178">
        <f>IFERROR(VLOOKUP($B177,[1]WSW!$R$13:$Y$335,8,FALSE()),0)</f>
        <v>1418222.9331438185</v>
      </c>
      <c r="AB177" s="170"/>
    </row>
    <row r="178" spans="2:28">
      <c r="B178" s="183">
        <v>262</v>
      </c>
      <c r="C178" s="182" t="s">
        <v>189</v>
      </c>
      <c r="D178" s="178">
        <f t="shared" si="12"/>
        <v>3011690.0200460185</v>
      </c>
      <c r="E178" s="179">
        <f>[1]beschut_werk!L180</f>
        <v>147143.24254410347</v>
      </c>
      <c r="F178" s="178">
        <f>IFERROR(VLOOKUP($B178,[1]WSW!$R$13:$Y$335,3,FALSE()),0)</f>
        <v>2864546.7775019151</v>
      </c>
      <c r="G178" s="173"/>
      <c r="H178" s="178">
        <f t="shared" si="13"/>
        <v>2845572.5683985311</v>
      </c>
      <c r="I178" s="179">
        <f>[1]beschut_werk!M180</f>
        <v>166853.59943467923</v>
      </c>
      <c r="J178" s="178">
        <f>IFERROR(VLOOKUP($B178,[1]WSW!$R$13:$Y$335,4,FALSE()),0)</f>
        <v>2678718.9689638517</v>
      </c>
      <c r="K178" s="173"/>
      <c r="L178" s="181">
        <f t="shared" si="14"/>
        <v>2758775.0939035239</v>
      </c>
      <c r="M178" s="178">
        <f>[1]beschut_werk!N180</f>
        <v>179429.3069617484</v>
      </c>
      <c r="N178" s="180">
        <f>IFERROR(VLOOKUP($B178,[1]WSW!$R$13:$Y$335,5,FALSE()),0)</f>
        <v>2579345.7869417756</v>
      </c>
      <c r="O178" s="173"/>
      <c r="P178" s="178">
        <f t="shared" si="15"/>
        <v>2764985.3918452151</v>
      </c>
      <c r="Q178" s="179">
        <f>[1]beschut_werk!O180</f>
        <v>192001.89882139239</v>
      </c>
      <c r="R178" s="178">
        <f>IFERROR(VLOOKUP($B178,[1]WSW!$R$13:$Y$335,6,FALSE()),0)</f>
        <v>2572983.4930238225</v>
      </c>
      <c r="S178" s="173"/>
      <c r="T178" s="178">
        <f t="shared" si="16"/>
        <v>2702630.8580118767</v>
      </c>
      <c r="U178" s="179">
        <f>[1]beschut_werk!P180</f>
        <v>204431.06805410312</v>
      </c>
      <c r="V178" s="178">
        <f>IFERROR(VLOOKUP($B178,[1]WSW!$R$13:$Y$335,7,FALSE()),0)</f>
        <v>2498199.7899577734</v>
      </c>
      <c r="W178" s="173"/>
      <c r="X178" s="178">
        <f t="shared" si="17"/>
        <v>2453053.416193197</v>
      </c>
      <c r="Y178" s="179">
        <f>[1]beschut_werk!Q180</f>
        <v>217005.48379409045</v>
      </c>
      <c r="Z178" s="178">
        <f>IFERROR(VLOOKUP($B178,[1]WSW!$R$13:$Y$335,8,FALSE()),0)</f>
        <v>2236047.9323991067</v>
      </c>
      <c r="AB178" s="170"/>
    </row>
    <row r="179" spans="2:28">
      <c r="B179" s="183">
        <v>809</v>
      </c>
      <c r="C179" s="182" t="s">
        <v>190</v>
      </c>
      <c r="D179" s="178">
        <f t="shared" si="12"/>
        <v>3215124.7364449222</v>
      </c>
      <c r="E179" s="179">
        <f>[1]beschut_werk!L181</f>
        <v>116290.62717195303</v>
      </c>
      <c r="F179" s="178">
        <f>IFERROR(VLOOKUP($B179,[1]WSW!$R$13:$Y$335,3,FALSE()),0)</f>
        <v>3098834.109272969</v>
      </c>
      <c r="G179" s="173"/>
      <c r="H179" s="178">
        <f t="shared" si="13"/>
        <v>3084795.4348670905</v>
      </c>
      <c r="I179" s="179">
        <f>[1]beschut_werk!M181</f>
        <v>131868.16729515005</v>
      </c>
      <c r="J179" s="178">
        <f>IFERROR(VLOOKUP($B179,[1]WSW!$R$13:$Y$335,4,FALSE()),0)</f>
        <v>2952927.2675719406</v>
      </c>
      <c r="K179" s="173"/>
      <c r="L179" s="181">
        <f t="shared" si="14"/>
        <v>3066621.4991569044</v>
      </c>
      <c r="M179" s="178">
        <f>[1]beschut_werk!N181</f>
        <v>141807.03292138214</v>
      </c>
      <c r="N179" s="180">
        <f>IFERROR(VLOOKUP($B179,[1]WSW!$R$13:$Y$335,5,FALSE()),0)</f>
        <v>2924814.4662355222</v>
      </c>
      <c r="O179" s="173"/>
      <c r="P179" s="178">
        <f t="shared" si="15"/>
        <v>2951780.8603418889</v>
      </c>
      <c r="Q179" s="179">
        <f>[1]beschut_werk!O181</f>
        <v>151743.43616529438</v>
      </c>
      <c r="R179" s="178">
        <f>IFERROR(VLOOKUP($B179,[1]WSW!$R$13:$Y$335,6,FALSE()),0)</f>
        <v>2800037.4241765942</v>
      </c>
      <c r="S179" s="173"/>
      <c r="T179" s="178">
        <f t="shared" si="16"/>
        <v>2797535.330159463</v>
      </c>
      <c r="U179" s="179">
        <f>[1]beschut_werk!P181</f>
        <v>161566.48926856578</v>
      </c>
      <c r="V179" s="178">
        <f>IFERROR(VLOOKUP($B179,[1]WSW!$R$13:$Y$335,7,FALSE()),0)</f>
        <v>2635968.8408908974</v>
      </c>
      <c r="W179" s="173"/>
      <c r="X179" s="178">
        <f t="shared" si="17"/>
        <v>2550938.2228853237</v>
      </c>
      <c r="Y179" s="179">
        <f>[1]beschut_werk!Q181</f>
        <v>171504.33396629774</v>
      </c>
      <c r="Z179" s="178">
        <f>IFERROR(VLOOKUP($B179,[1]WSW!$R$13:$Y$335,8,FALSE()),0)</f>
        <v>2379433.8889190261</v>
      </c>
      <c r="AB179" s="170"/>
    </row>
    <row r="180" spans="2:28">
      <c r="B180" s="183">
        <v>331</v>
      </c>
      <c r="C180" s="182" t="s">
        <v>191</v>
      </c>
      <c r="D180" s="178">
        <f t="shared" si="12"/>
        <v>858381.47870196484</v>
      </c>
      <c r="E180" s="179">
        <f>[1]beschut_werk!L182</f>
        <v>45092.28400545114</v>
      </c>
      <c r="F180" s="178">
        <f>IFERROR(VLOOKUP($B180,[1]WSW!$R$13:$Y$335,3,FALSE()),0)</f>
        <v>813289.1946965137</v>
      </c>
      <c r="G180" s="173"/>
      <c r="H180" s="178">
        <f t="shared" si="13"/>
        <v>793497.78822404332</v>
      </c>
      <c r="I180" s="179">
        <f>[1]beschut_werk!M182</f>
        <v>51132.554665466305</v>
      </c>
      <c r="J180" s="178">
        <f>IFERROR(VLOOKUP($B180,[1]WSW!$R$13:$Y$335,4,FALSE()),0)</f>
        <v>742365.23355857702</v>
      </c>
      <c r="K180" s="173"/>
      <c r="L180" s="181">
        <f t="shared" si="14"/>
        <v>771309.90789789858</v>
      </c>
      <c r="M180" s="178">
        <f>[1]beschut_werk!N182</f>
        <v>54986.400520535884</v>
      </c>
      <c r="N180" s="180">
        <f>IFERROR(VLOOKUP($B180,[1]WSW!$R$13:$Y$335,5,FALSE()),0)</f>
        <v>716323.50737736269</v>
      </c>
      <c r="O180" s="173"/>
      <c r="P180" s="178">
        <f t="shared" si="15"/>
        <v>723570.26652879454</v>
      </c>
      <c r="Q180" s="179">
        <f>[1]beschut_werk!O182</f>
        <v>58839.291574297771</v>
      </c>
      <c r="R180" s="178">
        <f>IFERROR(VLOOKUP($B180,[1]WSW!$R$13:$Y$335,6,FALSE()),0)</f>
        <v>664730.97495449672</v>
      </c>
      <c r="S180" s="173"/>
      <c r="T180" s="178">
        <f t="shared" si="16"/>
        <v>694963.95632669982</v>
      </c>
      <c r="U180" s="179">
        <f>[1]beschut_werk!P182</f>
        <v>62648.230532709131</v>
      </c>
      <c r="V180" s="178">
        <f>IFERROR(VLOOKUP($B180,[1]WSW!$R$13:$Y$335,7,FALSE()),0)</f>
        <v>632315.72579399066</v>
      </c>
      <c r="W180" s="173"/>
      <c r="X180" s="178">
        <f t="shared" si="17"/>
        <v>702203.00882083061</v>
      </c>
      <c r="Y180" s="179">
        <f>[1]beschut_werk!Q182</f>
        <v>66501.680517543966</v>
      </c>
      <c r="Z180" s="178">
        <f>IFERROR(VLOOKUP($B180,[1]WSW!$R$13:$Y$335,8,FALSE()),0)</f>
        <v>635701.32830328669</v>
      </c>
      <c r="AB180" s="170"/>
    </row>
    <row r="181" spans="2:28">
      <c r="B181" s="183">
        <v>168</v>
      </c>
      <c r="C181" s="182" t="s">
        <v>192</v>
      </c>
      <c r="D181" s="178">
        <f t="shared" si="12"/>
        <v>3316999.3795641297</v>
      </c>
      <c r="E181" s="179">
        <f>[1]beschut_werk!L183</f>
        <v>97304.402327552525</v>
      </c>
      <c r="F181" s="178">
        <f>IFERROR(VLOOKUP($B181,[1]WSW!$R$13:$Y$335,3,FALSE()),0)</f>
        <v>3219694.9772365773</v>
      </c>
      <c r="G181" s="173"/>
      <c r="H181" s="178">
        <f t="shared" si="13"/>
        <v>3177066.093864189</v>
      </c>
      <c r="I181" s="179">
        <f>[1]beschut_werk!M183</f>
        <v>110338.67059390104</v>
      </c>
      <c r="J181" s="178">
        <f>IFERROR(VLOOKUP($B181,[1]WSW!$R$13:$Y$335,4,FALSE()),0)</f>
        <v>3066727.4232702879</v>
      </c>
      <c r="K181" s="173"/>
      <c r="L181" s="181">
        <f t="shared" si="14"/>
        <v>2922068.8755570813</v>
      </c>
      <c r="M181" s="178">
        <f>[1]beschut_werk!N183</f>
        <v>118654.86428115646</v>
      </c>
      <c r="N181" s="180">
        <f>IFERROR(VLOOKUP($B181,[1]WSW!$R$13:$Y$335,5,FALSE()),0)</f>
        <v>2803414.0112759247</v>
      </c>
      <c r="O181" s="173"/>
      <c r="P181" s="178">
        <f t="shared" si="15"/>
        <v>2768995.31663616</v>
      </c>
      <c r="Q181" s="179">
        <f>[1]beschut_werk!O183</f>
        <v>126968.99760769527</v>
      </c>
      <c r="R181" s="178">
        <f>IFERROR(VLOOKUP($B181,[1]WSW!$R$13:$Y$335,6,FALSE()),0)</f>
        <v>2642026.3190284646</v>
      </c>
      <c r="S181" s="173"/>
      <c r="T181" s="178">
        <f t="shared" si="16"/>
        <v>2630885.2173074069</v>
      </c>
      <c r="U181" s="179">
        <f>[1]beschut_werk!P183</f>
        <v>135188.286939004</v>
      </c>
      <c r="V181" s="178">
        <f>IFERROR(VLOOKUP($B181,[1]WSW!$R$13:$Y$335,7,FALSE()),0)</f>
        <v>2495696.930368403</v>
      </c>
      <c r="W181" s="173"/>
      <c r="X181" s="178">
        <f t="shared" si="17"/>
        <v>2326362.4423452369</v>
      </c>
      <c r="Y181" s="179">
        <f>[1]beschut_werk!Q183</f>
        <v>143503.62637996339</v>
      </c>
      <c r="Z181" s="178">
        <f>IFERROR(VLOOKUP($B181,[1]WSW!$R$13:$Y$335,8,FALSE()),0)</f>
        <v>2182858.8159652734</v>
      </c>
      <c r="AB181" s="170"/>
    </row>
    <row r="182" spans="2:28">
      <c r="B182" s="183">
        <v>263</v>
      </c>
      <c r="C182" s="182" t="s">
        <v>193</v>
      </c>
      <c r="D182" s="178">
        <f t="shared" si="12"/>
        <v>1676704.4553519746</v>
      </c>
      <c r="E182" s="179">
        <f>[1]beschut_werk!L184</f>
        <v>185115.69223290522</v>
      </c>
      <c r="F182" s="178">
        <f>IFERROR(VLOOKUP($B182,[1]WSW!$R$13:$Y$335,3,FALSE()),0)</f>
        <v>1491588.7631190694</v>
      </c>
      <c r="G182" s="173"/>
      <c r="H182" s="178">
        <f t="shared" si="13"/>
        <v>1548896.7183051147</v>
      </c>
      <c r="I182" s="179">
        <f>[1]beschut_werk!M184</f>
        <v>209912.59283717806</v>
      </c>
      <c r="J182" s="178">
        <f>IFERROR(VLOOKUP($B182,[1]WSW!$R$13:$Y$335,4,FALSE()),0)</f>
        <v>1338984.1254679365</v>
      </c>
      <c r="K182" s="173"/>
      <c r="L182" s="181">
        <f t="shared" si="14"/>
        <v>1569945.353651016</v>
      </c>
      <c r="M182" s="178">
        <f>[1]beschut_werk!N184</f>
        <v>225733.64424220062</v>
      </c>
      <c r="N182" s="180">
        <f>IFERROR(VLOOKUP($B182,[1]WSW!$R$13:$Y$335,5,FALSE()),0)</f>
        <v>1344211.7094088155</v>
      </c>
      <c r="O182" s="173"/>
      <c r="P182" s="178">
        <f t="shared" si="15"/>
        <v>1524797.0834764345</v>
      </c>
      <c r="Q182" s="179">
        <f>[1]beschut_werk!O184</f>
        <v>241550.77593659158</v>
      </c>
      <c r="R182" s="178">
        <f>IFERROR(VLOOKUP($B182,[1]WSW!$R$13:$Y$335,6,FALSE()),0)</f>
        <v>1283246.3075398428</v>
      </c>
      <c r="S182" s="173"/>
      <c r="T182" s="178">
        <f t="shared" si="16"/>
        <v>1457145.5624725225</v>
      </c>
      <c r="U182" s="179">
        <f>[1]beschut_werk!P184</f>
        <v>257187.47271322767</v>
      </c>
      <c r="V182" s="178">
        <f>IFERROR(VLOOKUP($B182,[1]WSW!$R$13:$Y$335,7,FALSE()),0)</f>
        <v>1199958.0897592949</v>
      </c>
      <c r="W182" s="173"/>
      <c r="X182" s="178">
        <f t="shared" si="17"/>
        <v>1482596.5197702157</v>
      </c>
      <c r="Y182" s="179">
        <f>[1]beschut_werk!Q184</f>
        <v>273006.8989667602</v>
      </c>
      <c r="Z182" s="178">
        <f>IFERROR(VLOOKUP($B182,[1]WSW!$R$13:$Y$335,8,FALSE()),0)</f>
        <v>1209589.6208034556</v>
      </c>
      <c r="AB182" s="170"/>
    </row>
    <row r="183" spans="2:28">
      <c r="B183" s="183">
        <v>1641</v>
      </c>
      <c r="C183" s="182" t="s">
        <v>194</v>
      </c>
      <c r="D183" s="178">
        <f t="shared" si="12"/>
        <v>2455623.7463718089</v>
      </c>
      <c r="E183" s="179">
        <f>[1]beschut_werk!L185</f>
        <v>85438.011799802262</v>
      </c>
      <c r="F183" s="178">
        <f>IFERROR(VLOOKUP($B183,[1]WSW!$R$13:$Y$335,3,FALSE()),0)</f>
        <v>2370185.7345720069</v>
      </c>
      <c r="G183" s="173"/>
      <c r="H183" s="178">
        <f t="shared" si="13"/>
        <v>2322761.8641678123</v>
      </c>
      <c r="I183" s="179">
        <f>[1]beschut_werk!M185</f>
        <v>96882.735155620467</v>
      </c>
      <c r="J183" s="178">
        <f>IFERROR(VLOOKUP($B183,[1]WSW!$R$13:$Y$335,4,FALSE()),0)</f>
        <v>2225879.1290121917</v>
      </c>
      <c r="K183" s="173"/>
      <c r="L183" s="181">
        <f t="shared" si="14"/>
        <v>2279054.6503398628</v>
      </c>
      <c r="M183" s="178">
        <f>[1]beschut_werk!N185</f>
        <v>104184.75888101548</v>
      </c>
      <c r="N183" s="180">
        <f>IFERROR(VLOOKUP($B183,[1]WSW!$R$13:$Y$335,5,FALSE()),0)</f>
        <v>2174869.8914588471</v>
      </c>
      <c r="O183" s="173"/>
      <c r="P183" s="178">
        <f t="shared" si="15"/>
        <v>2227001.2819952406</v>
      </c>
      <c r="Q183" s="179">
        <f>[1]beschut_werk!O185</f>
        <v>111484.9735091959</v>
      </c>
      <c r="R183" s="178">
        <f>IFERROR(VLOOKUP($B183,[1]WSW!$R$13:$Y$335,6,FALSE()),0)</f>
        <v>2115516.3084860449</v>
      </c>
      <c r="S183" s="173"/>
      <c r="T183" s="178">
        <f t="shared" si="16"/>
        <v>2047306.2628765788</v>
      </c>
      <c r="U183" s="179">
        <f>[1]beschut_werk!P185</f>
        <v>118701.91048302794</v>
      </c>
      <c r="V183" s="178">
        <f>IFERROR(VLOOKUP($B183,[1]WSW!$R$13:$Y$335,7,FALSE()),0)</f>
        <v>1928604.3523935508</v>
      </c>
      <c r="W183" s="173"/>
      <c r="X183" s="178">
        <f t="shared" si="17"/>
        <v>1993621.1918915645</v>
      </c>
      <c r="Y183" s="179">
        <f>[1]beschut_werk!Q185</f>
        <v>126003.18413850447</v>
      </c>
      <c r="Z183" s="178">
        <f>IFERROR(VLOOKUP($B183,[1]WSW!$R$13:$Y$335,8,FALSE()),0)</f>
        <v>1867618.00775306</v>
      </c>
      <c r="AB183" s="170"/>
    </row>
    <row r="184" spans="2:28">
      <c r="B184" s="183">
        <v>1991</v>
      </c>
      <c r="C184" s="182" t="s">
        <v>195</v>
      </c>
      <c r="D184" s="178">
        <f t="shared" si="12"/>
        <v>10608129.396854574</v>
      </c>
      <c r="E184" s="179">
        <f>[1]beschut_werk!L186</f>
        <v>617052.30744301586</v>
      </c>
      <c r="F184" s="178">
        <f>IFERROR(VLOOKUP($B184,[1]WSW!$R$13:$Y$335,3,FALSE()),0)</f>
        <v>9991077.0894115586</v>
      </c>
      <c r="G184" s="173"/>
      <c r="H184" s="178">
        <f t="shared" si="13"/>
        <v>9995464.2367042471</v>
      </c>
      <c r="I184" s="179">
        <f>[1]beschut_werk!M186</f>
        <v>699708.64279059169</v>
      </c>
      <c r="J184" s="178">
        <f>IFERROR(VLOOKUP($B184,[1]WSW!$R$13:$Y$335,4,FALSE()),0)</f>
        <v>9295755.5939136557</v>
      </c>
      <c r="K184" s="173"/>
      <c r="L184" s="181">
        <f t="shared" si="14"/>
        <v>9608937.485730188</v>
      </c>
      <c r="M184" s="178">
        <f>[1]beschut_werk!N186</f>
        <v>752445.48080733349</v>
      </c>
      <c r="N184" s="180">
        <f>IFERROR(VLOOKUP($B184,[1]WSW!$R$13:$Y$335,5,FALSE()),0)</f>
        <v>8856492.0049228538</v>
      </c>
      <c r="O184" s="173"/>
      <c r="P184" s="178">
        <f t="shared" si="15"/>
        <v>8956296.1303098891</v>
      </c>
      <c r="Q184" s="179">
        <f>[1]beschut_werk!O186</f>
        <v>805169.25312196976</v>
      </c>
      <c r="R184" s="178">
        <f>IFERROR(VLOOKUP($B184,[1]WSW!$R$13:$Y$335,6,FALSE()),0)</f>
        <v>8151126.8771879189</v>
      </c>
      <c r="S184" s="173"/>
      <c r="T184" s="178">
        <f t="shared" si="16"/>
        <v>8851963.0623921081</v>
      </c>
      <c r="U184" s="179">
        <f>[1]beschut_werk!P186</f>
        <v>857291.5757107567</v>
      </c>
      <c r="V184" s="178">
        <f>IFERROR(VLOOKUP($B184,[1]WSW!$R$13:$Y$335,7,FALSE()),0)</f>
        <v>7994671.4866813514</v>
      </c>
      <c r="W184" s="173"/>
      <c r="X184" s="178">
        <f t="shared" si="17"/>
        <v>8835760.1799861807</v>
      </c>
      <c r="Y184" s="179">
        <f>[1]beschut_werk!Q186</f>
        <v>910022.99655586504</v>
      </c>
      <c r="Z184" s="178">
        <f>IFERROR(VLOOKUP($B184,[1]WSW!$R$13:$Y$335,8,FALSE()),0)</f>
        <v>7925737.183430315</v>
      </c>
      <c r="AB184" s="170"/>
    </row>
    <row r="185" spans="2:28">
      <c r="B185" s="183">
        <v>556</v>
      </c>
      <c r="C185" s="182" t="s">
        <v>196</v>
      </c>
      <c r="D185" s="178">
        <f t="shared" si="12"/>
        <v>4886061.0695048654</v>
      </c>
      <c r="E185" s="179">
        <f>[1]beschut_werk!L187</f>
        <v>215968.30760505531</v>
      </c>
      <c r="F185" s="178">
        <f>IFERROR(VLOOKUP($B185,[1]WSW!$R$13:$Y$335,3,FALSE()),0)</f>
        <v>4670092.7618998103</v>
      </c>
      <c r="G185" s="173"/>
      <c r="H185" s="178">
        <f t="shared" si="13"/>
        <v>4556636.6311492408</v>
      </c>
      <c r="I185" s="179">
        <f>[1]beschut_werk!M187</f>
        <v>244898.0249767068</v>
      </c>
      <c r="J185" s="178">
        <f>IFERROR(VLOOKUP($B185,[1]WSW!$R$13:$Y$335,4,FALSE()),0)</f>
        <v>4311738.6061725337</v>
      </c>
      <c r="K185" s="173"/>
      <c r="L185" s="181">
        <f t="shared" si="14"/>
        <v>4546911.5568035934</v>
      </c>
      <c r="M185" s="178">
        <f>[1]beschut_werk!N187</f>
        <v>263355.91828256636</v>
      </c>
      <c r="N185" s="180">
        <f>IFERROR(VLOOKUP($B185,[1]WSW!$R$13:$Y$335,5,FALSE()),0)</f>
        <v>4283555.6385210268</v>
      </c>
      <c r="O185" s="173"/>
      <c r="P185" s="178">
        <f t="shared" si="15"/>
        <v>4436700.0879968079</v>
      </c>
      <c r="Q185" s="179">
        <f>[1]beschut_werk!O187</f>
        <v>281809.2385926891</v>
      </c>
      <c r="R185" s="178">
        <f>IFERROR(VLOOKUP($B185,[1]WSW!$R$13:$Y$335,6,FALSE()),0)</f>
        <v>4154890.8494041185</v>
      </c>
      <c r="S185" s="173"/>
      <c r="T185" s="178">
        <f t="shared" si="16"/>
        <v>4363091.6892305184</v>
      </c>
      <c r="U185" s="179">
        <f>[1]beschut_werk!P187</f>
        <v>300052.05149876449</v>
      </c>
      <c r="V185" s="178">
        <f>IFERROR(VLOOKUP($B185,[1]WSW!$R$13:$Y$335,7,FALSE()),0)</f>
        <v>4063039.6377317542</v>
      </c>
      <c r="W185" s="173"/>
      <c r="X185" s="178">
        <f t="shared" si="17"/>
        <v>4334793.0555467084</v>
      </c>
      <c r="Y185" s="179">
        <f>[1]beschut_werk!Q187</f>
        <v>318508.04879455239</v>
      </c>
      <c r="Z185" s="178">
        <f>IFERROR(VLOOKUP($B185,[1]WSW!$R$13:$Y$335,8,FALSE()),0)</f>
        <v>4016285.0067521562</v>
      </c>
      <c r="AB185" s="170"/>
    </row>
    <row r="186" spans="2:28">
      <c r="B186" s="183">
        <v>935</v>
      </c>
      <c r="C186" s="182" t="s">
        <v>197</v>
      </c>
      <c r="D186" s="178">
        <f t="shared" si="12"/>
        <v>20842347.988882221</v>
      </c>
      <c r="E186" s="179">
        <f>[1]beschut_werk!L188</f>
        <v>1421593.5852244885</v>
      </c>
      <c r="F186" s="178">
        <f>IFERROR(VLOOKUP($B186,[1]WSW!$R$13:$Y$335,3,FALSE()),0)</f>
        <v>19420754.403657734</v>
      </c>
      <c r="G186" s="173"/>
      <c r="H186" s="178">
        <f t="shared" si="13"/>
        <v>19542045.597469091</v>
      </c>
      <c r="I186" s="179">
        <f>[1]beschut_werk!M188</f>
        <v>1612021.0655060196</v>
      </c>
      <c r="J186" s="178">
        <f>IFERROR(VLOOKUP($B186,[1]WSW!$R$13:$Y$335,4,FALSE()),0)</f>
        <v>17930024.531963073</v>
      </c>
      <c r="K186" s="173"/>
      <c r="L186" s="181">
        <f t="shared" si="14"/>
        <v>18747435.86398419</v>
      </c>
      <c r="M186" s="178">
        <f>[1]beschut_werk!N188</f>
        <v>1733518.6269368979</v>
      </c>
      <c r="N186" s="180">
        <f>IFERROR(VLOOKUP($B186,[1]WSW!$R$13:$Y$335,5,FALSE()),0)</f>
        <v>17013917.237047292</v>
      </c>
      <c r="O186" s="173"/>
      <c r="P186" s="178">
        <f t="shared" si="15"/>
        <v>18358873.545664169</v>
      </c>
      <c r="Q186" s="179">
        <f>[1]beschut_werk!O188</f>
        <v>1854986.0870002331</v>
      </c>
      <c r="R186" s="178">
        <f>IFERROR(VLOOKUP($B186,[1]WSW!$R$13:$Y$335,6,FALSE()),0)</f>
        <v>16503887.458663935</v>
      </c>
      <c r="S186" s="173"/>
      <c r="T186" s="178">
        <f t="shared" si="16"/>
        <v>17517057.867818125</v>
      </c>
      <c r="U186" s="179">
        <f>[1]beschut_werk!P188</f>
        <v>1975067.8994259385</v>
      </c>
      <c r="V186" s="178">
        <f>IFERROR(VLOOKUP($B186,[1]WSW!$R$13:$Y$335,7,FALSE()),0)</f>
        <v>15541989.968392188</v>
      </c>
      <c r="W186" s="173"/>
      <c r="X186" s="178">
        <f t="shared" si="17"/>
        <v>16781274.424818847</v>
      </c>
      <c r="Y186" s="179">
        <f>[1]beschut_werk!Q188</f>
        <v>2096552.9805267844</v>
      </c>
      <c r="Z186" s="178">
        <f>IFERROR(VLOOKUP($B186,[1]WSW!$R$13:$Y$335,8,FALSE()),0)</f>
        <v>14684721.444292063</v>
      </c>
      <c r="AB186" s="170"/>
    </row>
    <row r="187" spans="2:28">
      <c r="B187" s="183">
        <v>420</v>
      </c>
      <c r="C187" s="182" t="s">
        <v>198</v>
      </c>
      <c r="D187" s="178">
        <f t="shared" si="12"/>
        <v>2835574.1483782842</v>
      </c>
      <c r="E187" s="179">
        <f>[1]beschut_werk!L189</f>
        <v>265807.14782160742</v>
      </c>
      <c r="F187" s="178">
        <f>IFERROR(VLOOKUP($B187,[1]WSW!$R$13:$Y$335,3,FALSE()),0)</f>
        <v>2569767.0005566766</v>
      </c>
      <c r="G187" s="173"/>
      <c r="H187" s="178">
        <f t="shared" si="13"/>
        <v>2689736.7948737135</v>
      </c>
      <c r="I187" s="179">
        <f>[1]beschut_werk!M189</f>
        <v>301412.95381748641</v>
      </c>
      <c r="J187" s="178">
        <f>IFERROR(VLOOKUP($B187,[1]WSW!$R$13:$Y$335,4,FALSE()),0)</f>
        <v>2388323.8410562272</v>
      </c>
      <c r="K187" s="173"/>
      <c r="L187" s="181">
        <f t="shared" si="14"/>
        <v>2662961.4763710685</v>
      </c>
      <c r="M187" s="178">
        <f>[1]beschut_werk!N189</f>
        <v>324130.36096315982</v>
      </c>
      <c r="N187" s="180">
        <f>IFERROR(VLOOKUP($B187,[1]WSW!$R$13:$Y$335,5,FALSE()),0)</f>
        <v>2338831.1154079088</v>
      </c>
      <c r="O187" s="173"/>
      <c r="P187" s="178">
        <f t="shared" si="15"/>
        <v>2588729.0968315592</v>
      </c>
      <c r="Q187" s="179">
        <f>[1]beschut_werk!O189</f>
        <v>346842.13980638783</v>
      </c>
      <c r="R187" s="178">
        <f>IFERROR(VLOOKUP($B187,[1]WSW!$R$13:$Y$335,6,FALSE()),0)</f>
        <v>2241886.9570251713</v>
      </c>
      <c r="S187" s="173"/>
      <c r="T187" s="178">
        <f t="shared" si="16"/>
        <v>2558524.8688320979</v>
      </c>
      <c r="U187" s="179">
        <f>[1]beschut_werk!P189</f>
        <v>369294.83261386532</v>
      </c>
      <c r="V187" s="178">
        <f>IFERROR(VLOOKUP($B187,[1]WSW!$R$13:$Y$335,7,FALSE()),0)</f>
        <v>2189230.0362182325</v>
      </c>
      <c r="W187" s="173"/>
      <c r="X187" s="178">
        <f t="shared" si="17"/>
        <v>2484551.1335902209</v>
      </c>
      <c r="Y187" s="179">
        <f>[1]beschut_werk!Q189</f>
        <v>392009.90620868123</v>
      </c>
      <c r="Z187" s="178">
        <f>IFERROR(VLOOKUP($B187,[1]WSW!$R$13:$Y$335,8,FALSE()),0)</f>
        <v>2092541.2273815395</v>
      </c>
      <c r="AB187" s="170"/>
    </row>
    <row r="188" spans="2:28">
      <c r="B188" s="183">
        <v>938</v>
      </c>
      <c r="C188" s="182" t="s">
        <v>199</v>
      </c>
      <c r="D188" s="178">
        <f t="shared" si="12"/>
        <v>2024948.6870345059</v>
      </c>
      <c r="E188" s="179">
        <f>[1]beschut_werk!L190</f>
        <v>111544.0709608529</v>
      </c>
      <c r="F188" s="178">
        <f>IFERROR(VLOOKUP($B188,[1]WSW!$R$13:$Y$335,3,FALSE()),0)</f>
        <v>1913404.6160736529</v>
      </c>
      <c r="G188" s="173"/>
      <c r="H188" s="178">
        <f t="shared" si="13"/>
        <v>1996051.7688820278</v>
      </c>
      <c r="I188" s="179">
        <f>[1]beschut_werk!M190</f>
        <v>126485.79311983776</v>
      </c>
      <c r="J188" s="178">
        <f>IFERROR(VLOOKUP($B188,[1]WSW!$R$13:$Y$335,4,FALSE()),0)</f>
        <v>1869565.9757621901</v>
      </c>
      <c r="K188" s="173"/>
      <c r="L188" s="181">
        <f t="shared" si="14"/>
        <v>1976813.1367596984</v>
      </c>
      <c r="M188" s="178">
        <f>[1]beschut_werk!N190</f>
        <v>136018.99076132569</v>
      </c>
      <c r="N188" s="180">
        <f>IFERROR(VLOOKUP($B188,[1]WSW!$R$13:$Y$335,5,FALSE()),0)</f>
        <v>1840794.1459983727</v>
      </c>
      <c r="O188" s="173"/>
      <c r="P188" s="178">
        <f t="shared" si="15"/>
        <v>1870926.1349900267</v>
      </c>
      <c r="Q188" s="179">
        <f>[1]beschut_werk!O190</f>
        <v>145549.82652589458</v>
      </c>
      <c r="R188" s="178">
        <f>IFERROR(VLOOKUP($B188,[1]WSW!$R$13:$Y$335,6,FALSE()),0)</f>
        <v>1725376.3084641322</v>
      </c>
      <c r="S188" s="173"/>
      <c r="T188" s="178">
        <f t="shared" si="16"/>
        <v>1867988.1081739936</v>
      </c>
      <c r="U188" s="179">
        <f>[1]beschut_werk!P190</f>
        <v>154971.9386861753</v>
      </c>
      <c r="V188" s="178">
        <f>IFERROR(VLOOKUP($B188,[1]WSW!$R$13:$Y$335,7,FALSE()),0)</f>
        <v>1713016.1694878184</v>
      </c>
      <c r="W188" s="173"/>
      <c r="X188" s="178">
        <f t="shared" si="17"/>
        <v>1787852.4299315361</v>
      </c>
      <c r="Y188" s="179">
        <f>[1]beschut_werk!Q190</f>
        <v>164504.1570697141</v>
      </c>
      <c r="Z188" s="178">
        <f>IFERROR(VLOOKUP($B188,[1]WSW!$R$13:$Y$335,8,FALSE()),0)</f>
        <v>1623348.272861822</v>
      </c>
      <c r="AB188" s="170"/>
    </row>
    <row r="189" spans="2:28">
      <c r="B189" s="183">
        <v>1948</v>
      </c>
      <c r="C189" s="182" t="s">
        <v>200</v>
      </c>
      <c r="D189" s="178">
        <f t="shared" si="12"/>
        <v>16889147.846032925</v>
      </c>
      <c r="E189" s="179">
        <f>[1]beschut_werk!L191</f>
        <v>861499.95231467299</v>
      </c>
      <c r="F189" s="178">
        <f>IFERROR(VLOOKUP($B189,[1]WSW!$R$13:$Y$335,3,FALSE()),0)</f>
        <v>16027647.893718252</v>
      </c>
      <c r="G189" s="173"/>
      <c r="H189" s="178">
        <f t="shared" si="13"/>
        <v>15961424.017966403</v>
      </c>
      <c r="I189" s="179">
        <f>[1]beschut_werk!M191</f>
        <v>976900.9128191733</v>
      </c>
      <c r="J189" s="178">
        <f>IFERROR(VLOOKUP($B189,[1]WSW!$R$13:$Y$335,4,FALSE()),0)</f>
        <v>14984523.10514723</v>
      </c>
      <c r="K189" s="173"/>
      <c r="L189" s="181">
        <f t="shared" si="14"/>
        <v>15632011.750066953</v>
      </c>
      <c r="M189" s="178">
        <f>[1]beschut_werk!N191</f>
        <v>1050529.6520502397</v>
      </c>
      <c r="N189" s="180">
        <f>IFERROR(VLOOKUP($B189,[1]WSW!$R$13:$Y$335,5,FALSE()),0)</f>
        <v>14581482.098016713</v>
      </c>
      <c r="O189" s="173"/>
      <c r="P189" s="178">
        <f t="shared" si="15"/>
        <v>15171570.482301829</v>
      </c>
      <c r="Q189" s="179">
        <f>[1]beschut_werk!O191</f>
        <v>1124140.1495510589</v>
      </c>
      <c r="R189" s="178">
        <f>IFERROR(VLOOKUP($B189,[1]WSW!$R$13:$Y$335,6,FALSE()),0)</f>
        <v>14047430.332750771</v>
      </c>
      <c r="S189" s="173"/>
      <c r="T189" s="178">
        <f t="shared" si="16"/>
        <v>14591489.744178716</v>
      </c>
      <c r="U189" s="179">
        <f>[1]beschut_werk!P191</f>
        <v>1196910.9307038654</v>
      </c>
      <c r="V189" s="178">
        <f>IFERROR(VLOOKUP($B189,[1]WSW!$R$13:$Y$335,7,FALSE()),0)</f>
        <v>13394578.813474851</v>
      </c>
      <c r="W189" s="173"/>
      <c r="X189" s="178">
        <f t="shared" si="17"/>
        <v>14068583.016780393</v>
      </c>
      <c r="Y189" s="179">
        <f>[1]beschut_werk!Q191</f>
        <v>1270532.1067299207</v>
      </c>
      <c r="Z189" s="178">
        <f>IFERROR(VLOOKUP($B189,[1]WSW!$R$13:$Y$335,8,FALSE()),0)</f>
        <v>12798050.910050472</v>
      </c>
      <c r="AB189" s="170"/>
    </row>
    <row r="190" spans="2:28">
      <c r="B190" s="183">
        <v>119</v>
      </c>
      <c r="C190" s="182" t="s">
        <v>201</v>
      </c>
      <c r="D190" s="178">
        <f t="shared" si="12"/>
        <v>8176102.8069762429</v>
      </c>
      <c r="E190" s="179">
        <f>[1]beschut_werk!L192</f>
        <v>256314.03539940639</v>
      </c>
      <c r="F190" s="178">
        <f>IFERROR(VLOOKUP($B190,[1]WSW!$R$13:$Y$335,3,FALSE()),0)</f>
        <v>7919788.7715768367</v>
      </c>
      <c r="G190" s="173"/>
      <c r="H190" s="178">
        <f t="shared" si="13"/>
        <v>7767538.2276217723</v>
      </c>
      <c r="I190" s="179">
        <f>[1]beschut_werk!M192</f>
        <v>290648.20546686096</v>
      </c>
      <c r="J190" s="178">
        <f>IFERROR(VLOOKUP($B190,[1]WSW!$R$13:$Y$335,4,FALSE()),0)</f>
        <v>7476890.0221549114</v>
      </c>
      <c r="K190" s="173"/>
      <c r="L190" s="181">
        <f t="shared" si="14"/>
        <v>7641975.4366154727</v>
      </c>
      <c r="M190" s="178">
        <f>[1]beschut_werk!N192</f>
        <v>312554.276643046</v>
      </c>
      <c r="N190" s="180">
        <f>IFERROR(VLOOKUP($B190,[1]WSW!$R$13:$Y$335,5,FALSE()),0)</f>
        <v>7329421.1599724265</v>
      </c>
      <c r="O190" s="173"/>
      <c r="P190" s="178">
        <f t="shared" si="15"/>
        <v>7374665.9414509963</v>
      </c>
      <c r="Q190" s="179">
        <f>[1]beschut_werk!O192</f>
        <v>334454.92052758718</v>
      </c>
      <c r="R190" s="178">
        <f>IFERROR(VLOOKUP($B190,[1]WSW!$R$13:$Y$335,6,FALSE()),0)</f>
        <v>7040211.0209234096</v>
      </c>
      <c r="S190" s="173"/>
      <c r="T190" s="178">
        <f t="shared" si="16"/>
        <v>7119694.1542922612</v>
      </c>
      <c r="U190" s="179">
        <f>[1]beschut_werk!P192</f>
        <v>356105.73144908331</v>
      </c>
      <c r="V190" s="178">
        <f>IFERROR(VLOOKUP($B190,[1]WSW!$R$13:$Y$335,7,FALSE()),0)</f>
        <v>6763588.4228431778</v>
      </c>
      <c r="W190" s="173"/>
      <c r="X190" s="178">
        <f t="shared" si="17"/>
        <v>6877206.0315005677</v>
      </c>
      <c r="Y190" s="179">
        <f>[1]beschut_werk!Q192</f>
        <v>378009.55241551291</v>
      </c>
      <c r="Z190" s="178">
        <f>IFERROR(VLOOKUP($B190,[1]WSW!$R$13:$Y$335,8,FALSE()),0)</f>
        <v>6499196.4790850552</v>
      </c>
      <c r="AB190" s="170"/>
    </row>
    <row r="191" spans="2:28">
      <c r="B191" s="183">
        <v>687</v>
      </c>
      <c r="C191" s="182" t="s">
        <v>202</v>
      </c>
      <c r="D191" s="178">
        <f t="shared" si="12"/>
        <v>6186316.8612666428</v>
      </c>
      <c r="E191" s="179">
        <f>[1]beschut_werk!L193</f>
        <v>249194.2010827559</v>
      </c>
      <c r="F191" s="178">
        <f>IFERROR(VLOOKUP($B191,[1]WSW!$R$13:$Y$335,3,FALSE()),0)</f>
        <v>5937122.660183887</v>
      </c>
      <c r="G191" s="173"/>
      <c r="H191" s="178">
        <f t="shared" si="13"/>
        <v>5758687.563373494</v>
      </c>
      <c r="I191" s="179">
        <f>[1]beschut_werk!M193</f>
        <v>282574.64420389221</v>
      </c>
      <c r="J191" s="178">
        <f>IFERROR(VLOOKUP($B191,[1]WSW!$R$13:$Y$335,4,FALSE()),0)</f>
        <v>5476112.919169602</v>
      </c>
      <c r="K191" s="173"/>
      <c r="L191" s="181">
        <f t="shared" si="14"/>
        <v>5502001.2634449555</v>
      </c>
      <c r="M191" s="178">
        <f>[1]beschut_werk!N193</f>
        <v>303872.21340296103</v>
      </c>
      <c r="N191" s="180">
        <f>IFERROR(VLOOKUP($B191,[1]WSW!$R$13:$Y$335,5,FALSE()),0)</f>
        <v>5198129.0500419941</v>
      </c>
      <c r="O191" s="173"/>
      <c r="P191" s="178">
        <f t="shared" si="15"/>
        <v>5345339.8983131666</v>
      </c>
      <c r="Q191" s="179">
        <f>[1]beschut_werk!O193</f>
        <v>325164.50606848713</v>
      </c>
      <c r="R191" s="178">
        <f>IFERROR(VLOOKUP($B191,[1]WSW!$R$13:$Y$335,6,FALSE()),0)</f>
        <v>5020175.3922446799</v>
      </c>
      <c r="S191" s="173"/>
      <c r="T191" s="178">
        <f t="shared" si="16"/>
        <v>5167088.0147558711</v>
      </c>
      <c r="U191" s="179">
        <f>[1]beschut_werk!P193</f>
        <v>346213.90557549719</v>
      </c>
      <c r="V191" s="178">
        <f>IFERROR(VLOOKUP($B191,[1]WSW!$R$13:$Y$335,7,FALSE()),0)</f>
        <v>4820874.1091803741</v>
      </c>
      <c r="W191" s="173"/>
      <c r="X191" s="178">
        <f t="shared" si="17"/>
        <v>4786007.7384145614</v>
      </c>
      <c r="Y191" s="179">
        <f>[1]beschut_werk!Q193</f>
        <v>367509.28707063704</v>
      </c>
      <c r="Z191" s="178">
        <f>IFERROR(VLOOKUP($B191,[1]WSW!$R$13:$Y$335,8,FALSE()),0)</f>
        <v>4418498.4513439247</v>
      </c>
      <c r="AB191" s="170"/>
    </row>
    <row r="192" spans="2:28">
      <c r="B192" s="183">
        <v>1842</v>
      </c>
      <c r="C192" s="182" t="s">
        <v>203</v>
      </c>
      <c r="D192" s="178">
        <f t="shared" si="12"/>
        <v>78318.177483152016</v>
      </c>
      <c r="E192" s="179">
        <f>[1]beschut_werk!L194</f>
        <v>78318.177483152016</v>
      </c>
      <c r="F192" s="178">
        <f>IFERROR(VLOOKUP($B192,[1]WSW!$R$13:$Y$335,3,FALSE()),0)</f>
        <v>0</v>
      </c>
      <c r="G192" s="173"/>
      <c r="H192" s="178">
        <f t="shared" si="13"/>
        <v>88809.173892652034</v>
      </c>
      <c r="I192" s="179">
        <f>[1]beschut_werk!M194</f>
        <v>88809.173892652034</v>
      </c>
      <c r="J192" s="178">
        <f>IFERROR(VLOOKUP($B192,[1]WSW!$R$13:$Y$335,4,FALSE()),0)</f>
        <v>0</v>
      </c>
      <c r="K192" s="173"/>
      <c r="L192" s="181">
        <f t="shared" si="14"/>
        <v>95502.69564093079</v>
      </c>
      <c r="M192" s="178">
        <f>[1]beschut_werk!N194</f>
        <v>95502.69564093079</v>
      </c>
      <c r="N192" s="180">
        <f>IFERROR(VLOOKUP($B192,[1]WSW!$R$13:$Y$335,5,FALSE()),0)</f>
        <v>0</v>
      </c>
      <c r="O192" s="173"/>
      <c r="P192" s="178">
        <f t="shared" si="15"/>
        <v>102194.55905009617</v>
      </c>
      <c r="Q192" s="179">
        <f>[1]beschut_werk!O194</f>
        <v>102194.55905009617</v>
      </c>
      <c r="R192" s="178">
        <f>IFERROR(VLOOKUP($B192,[1]WSW!$R$13:$Y$335,6,FALSE()),0)</f>
        <v>0</v>
      </c>
      <c r="S192" s="173"/>
      <c r="T192" s="178">
        <f t="shared" si="16"/>
        <v>108810.0846094422</v>
      </c>
      <c r="U192" s="179">
        <f>[1]beschut_werk!P194</f>
        <v>108810.0846094422</v>
      </c>
      <c r="V192" s="178">
        <f>IFERROR(VLOOKUP($B192,[1]WSW!$R$13:$Y$335,7,FALSE()),0)</f>
        <v>0</v>
      </c>
      <c r="W192" s="173"/>
      <c r="X192" s="178">
        <f t="shared" si="17"/>
        <v>115502.91879362903</v>
      </c>
      <c r="Y192" s="179">
        <f>[1]beschut_werk!Q194</f>
        <v>115502.91879362903</v>
      </c>
      <c r="Z192" s="178">
        <f>IFERROR(VLOOKUP($B192,[1]WSW!$R$13:$Y$335,8,FALSE()),0)</f>
        <v>0</v>
      </c>
      <c r="AB192" s="170"/>
    </row>
    <row r="193" spans="2:28">
      <c r="B193" s="183">
        <v>1731</v>
      </c>
      <c r="C193" s="182" t="s">
        <v>204</v>
      </c>
      <c r="D193" s="178">
        <f t="shared" si="12"/>
        <v>185115.69223290522</v>
      </c>
      <c r="E193" s="179">
        <f>[1]beschut_werk!L195</f>
        <v>185115.69223290522</v>
      </c>
      <c r="F193" s="178">
        <f>IFERROR(VLOOKUP($B193,[1]WSW!$R$13:$Y$335,3,FALSE()),0)</f>
        <v>0</v>
      </c>
      <c r="G193" s="173"/>
      <c r="H193" s="178">
        <f t="shared" si="13"/>
        <v>209912.59283717806</v>
      </c>
      <c r="I193" s="179">
        <f>[1]beschut_werk!M195</f>
        <v>209912.59283717806</v>
      </c>
      <c r="J193" s="178">
        <f>IFERROR(VLOOKUP($B193,[1]WSW!$R$13:$Y$335,4,FALSE()),0)</f>
        <v>0</v>
      </c>
      <c r="K193" s="173"/>
      <c r="L193" s="181">
        <f t="shared" si="14"/>
        <v>225733.64424220062</v>
      </c>
      <c r="M193" s="178">
        <f>[1]beschut_werk!N195</f>
        <v>225733.64424220062</v>
      </c>
      <c r="N193" s="180">
        <f>IFERROR(VLOOKUP($B193,[1]WSW!$R$13:$Y$335,5,FALSE()),0)</f>
        <v>0</v>
      </c>
      <c r="O193" s="173"/>
      <c r="P193" s="178">
        <f t="shared" si="15"/>
        <v>241550.77593659158</v>
      </c>
      <c r="Q193" s="179">
        <f>[1]beschut_werk!O195</f>
        <v>241550.77593659158</v>
      </c>
      <c r="R193" s="178">
        <f>IFERROR(VLOOKUP($B193,[1]WSW!$R$13:$Y$335,6,FALSE()),0)</f>
        <v>0</v>
      </c>
      <c r="S193" s="173"/>
      <c r="T193" s="178">
        <f t="shared" si="16"/>
        <v>257187.47271322767</v>
      </c>
      <c r="U193" s="179">
        <f>[1]beschut_werk!P195</f>
        <v>257187.47271322767</v>
      </c>
      <c r="V193" s="178">
        <f>IFERROR(VLOOKUP($B193,[1]WSW!$R$13:$Y$335,7,FALSE()),0)</f>
        <v>0</v>
      </c>
      <c r="W193" s="173"/>
      <c r="X193" s="178">
        <f t="shared" si="17"/>
        <v>273006.8989667602</v>
      </c>
      <c r="Y193" s="179">
        <f>[1]beschut_werk!Q195</f>
        <v>273006.8989667602</v>
      </c>
      <c r="Z193" s="178">
        <f>IFERROR(VLOOKUP($B193,[1]WSW!$R$13:$Y$335,8,FALSE()),0)</f>
        <v>0</v>
      </c>
      <c r="AB193" s="170"/>
    </row>
    <row r="194" spans="2:28">
      <c r="B194" s="183">
        <v>1952</v>
      </c>
      <c r="C194" s="182" t="s">
        <v>205</v>
      </c>
      <c r="D194" s="178">
        <f t="shared" si="12"/>
        <v>12342859.112450864</v>
      </c>
      <c r="E194" s="179">
        <f>[1]beschut_werk!L196</f>
        <v>519747.90511546319</v>
      </c>
      <c r="F194" s="178">
        <f>IFERROR(VLOOKUP($B194,[1]WSW!$R$13:$Y$335,3,FALSE()),0)</f>
        <v>11823111.207335401</v>
      </c>
      <c r="G194" s="173"/>
      <c r="H194" s="178">
        <f t="shared" si="13"/>
        <v>11861354.638532745</v>
      </c>
      <c r="I194" s="179">
        <f>[1]beschut_werk!M196</f>
        <v>589369.97219669062</v>
      </c>
      <c r="J194" s="178">
        <f>IFERROR(VLOOKUP($B194,[1]WSW!$R$13:$Y$335,4,FALSE()),0)</f>
        <v>11271984.666336054</v>
      </c>
      <c r="K194" s="173"/>
      <c r="L194" s="181">
        <f t="shared" si="14"/>
        <v>11596076.482749689</v>
      </c>
      <c r="M194" s="178">
        <f>[1]beschut_werk!N196</f>
        <v>633790.61652617692</v>
      </c>
      <c r="N194" s="180">
        <f>IFERROR(VLOOKUP($B194,[1]WSW!$R$13:$Y$335,5,FALSE()),0)</f>
        <v>10962285.866223512</v>
      </c>
      <c r="O194" s="173"/>
      <c r="P194" s="178">
        <f t="shared" si="15"/>
        <v>11179388.518681789</v>
      </c>
      <c r="Q194" s="179">
        <f>[1]beschut_werk!O196</f>
        <v>678200.25551427447</v>
      </c>
      <c r="R194" s="178">
        <f>IFERROR(VLOOKUP($B194,[1]WSW!$R$13:$Y$335,6,FALSE()),0)</f>
        <v>10501188.263167514</v>
      </c>
      <c r="S194" s="173"/>
      <c r="T194" s="178">
        <f t="shared" si="16"/>
        <v>10806998.479447745</v>
      </c>
      <c r="U194" s="179">
        <f>[1]beschut_werk!P196</f>
        <v>722103.28877175262</v>
      </c>
      <c r="V194" s="178">
        <f>IFERROR(VLOOKUP($B194,[1]WSW!$R$13:$Y$335,7,FALSE()),0)</f>
        <v>10084895.190675993</v>
      </c>
      <c r="W194" s="173"/>
      <c r="X194" s="178">
        <f t="shared" si="17"/>
        <v>10297261.548208188</v>
      </c>
      <c r="Y194" s="179">
        <f>[1]beschut_werk!Q196</f>
        <v>766519.37017590157</v>
      </c>
      <c r="Z194" s="178">
        <f>IFERROR(VLOOKUP($B194,[1]WSW!$R$13:$Y$335,8,FALSE()),0)</f>
        <v>9530742.1780322865</v>
      </c>
      <c r="AB194" s="170"/>
    </row>
    <row r="195" spans="2:28">
      <c r="B195" s="183">
        <v>1709</v>
      </c>
      <c r="C195" s="182" t="s">
        <v>206</v>
      </c>
      <c r="D195" s="178">
        <f t="shared" si="12"/>
        <v>2927051.6740292977</v>
      </c>
      <c r="E195" s="179">
        <f>[1]beschut_werk!L197</f>
        <v>185115.69223290522</v>
      </c>
      <c r="F195" s="178">
        <f>IFERROR(VLOOKUP($B195,[1]WSW!$R$13:$Y$335,3,FALSE()),0)</f>
        <v>2741935.9817963922</v>
      </c>
      <c r="G195" s="173"/>
      <c r="H195" s="178">
        <f t="shared" si="13"/>
        <v>2820395.4480638658</v>
      </c>
      <c r="I195" s="179">
        <f>[1]beschut_werk!M197</f>
        <v>209912.59283717806</v>
      </c>
      <c r="J195" s="178">
        <f>IFERROR(VLOOKUP($B195,[1]WSW!$R$13:$Y$335,4,FALSE()),0)</f>
        <v>2610482.8552266876</v>
      </c>
      <c r="K195" s="173"/>
      <c r="L195" s="181">
        <f t="shared" si="14"/>
        <v>2709235.1106186761</v>
      </c>
      <c r="M195" s="178">
        <f>[1]beschut_werk!N197</f>
        <v>225733.64424220062</v>
      </c>
      <c r="N195" s="180">
        <f>IFERROR(VLOOKUP($B195,[1]WSW!$R$13:$Y$335,5,FALSE()),0)</f>
        <v>2483501.4663764755</v>
      </c>
      <c r="O195" s="173"/>
      <c r="P195" s="178">
        <f t="shared" si="15"/>
        <v>2565444.4416396464</v>
      </c>
      <c r="Q195" s="179">
        <f>[1]beschut_werk!O197</f>
        <v>241550.77593659158</v>
      </c>
      <c r="R195" s="178">
        <f>IFERROR(VLOOKUP($B195,[1]WSW!$R$13:$Y$335,6,FALSE()),0)</f>
        <v>2323893.665703055</v>
      </c>
      <c r="S195" s="173"/>
      <c r="T195" s="178">
        <f t="shared" si="16"/>
        <v>2467513.6041298267</v>
      </c>
      <c r="U195" s="179">
        <f>[1]beschut_werk!P197</f>
        <v>257187.47271322767</v>
      </c>
      <c r="V195" s="178">
        <f>IFERROR(VLOOKUP($B195,[1]WSW!$R$13:$Y$335,7,FALSE()),0)</f>
        <v>2210326.1314165988</v>
      </c>
      <c r="W195" s="173"/>
      <c r="X195" s="178">
        <f t="shared" si="17"/>
        <v>2432255.1067181528</v>
      </c>
      <c r="Y195" s="179">
        <f>[1]beschut_werk!Q197</f>
        <v>273006.8989667602</v>
      </c>
      <c r="Z195" s="178">
        <f>IFERROR(VLOOKUP($B195,[1]WSW!$R$13:$Y$335,8,FALSE()),0)</f>
        <v>2159248.2077513924</v>
      </c>
      <c r="AB195" s="170"/>
    </row>
    <row r="196" spans="2:28">
      <c r="B196" s="183">
        <v>1978</v>
      </c>
      <c r="C196" s="182" t="s">
        <v>207</v>
      </c>
      <c r="D196" s="178">
        <f t="shared" si="12"/>
        <v>1287004.4726372985</v>
      </c>
      <c r="E196" s="179">
        <f>[1]beschut_werk!L198</f>
        <v>121037.18338305307</v>
      </c>
      <c r="F196" s="178">
        <f>IFERROR(VLOOKUP($B196,[1]WSW!$R$13:$Y$335,3,FALSE()),0)</f>
        <v>1165967.2892542453</v>
      </c>
      <c r="G196" s="173"/>
      <c r="H196" s="178">
        <f t="shared" si="13"/>
        <v>1188067.3968933527</v>
      </c>
      <c r="I196" s="179">
        <f>[1]beschut_werk!M198</f>
        <v>137250.54147046217</v>
      </c>
      <c r="J196" s="178">
        <f>IFERROR(VLOOKUP($B196,[1]WSW!$R$13:$Y$335,4,FALSE()),0)</f>
        <v>1050816.8554228905</v>
      </c>
      <c r="K196" s="173"/>
      <c r="L196" s="181">
        <f t="shared" si="14"/>
        <v>1202415.8574732009</v>
      </c>
      <c r="M196" s="178">
        <f>[1]beschut_werk!N198</f>
        <v>147595.07508143844</v>
      </c>
      <c r="N196" s="180">
        <f>IFERROR(VLOOKUP($B196,[1]WSW!$R$13:$Y$335,5,FALSE()),0)</f>
        <v>1054820.7823917624</v>
      </c>
      <c r="O196" s="173"/>
      <c r="P196" s="178">
        <f t="shared" si="15"/>
        <v>1164614.1597432073</v>
      </c>
      <c r="Q196" s="179">
        <f>[1]beschut_werk!O198</f>
        <v>157937.04580469403</v>
      </c>
      <c r="R196" s="178">
        <f>IFERROR(VLOOKUP($B196,[1]WSW!$R$13:$Y$335,6,FALSE()),0)</f>
        <v>1006677.1139385133</v>
      </c>
      <c r="S196" s="173"/>
      <c r="T196" s="178">
        <f t="shared" si="16"/>
        <v>1160393.0574007686</v>
      </c>
      <c r="U196" s="179">
        <f>[1]beschut_werk!P198</f>
        <v>168161.03985095606</v>
      </c>
      <c r="V196" s="178">
        <f>IFERROR(VLOOKUP($B196,[1]WSW!$R$13:$Y$335,7,FALSE()),0)</f>
        <v>992232.01754981268</v>
      </c>
      <c r="W196" s="173"/>
      <c r="X196" s="178">
        <f t="shared" si="17"/>
        <v>1139788.2738047107</v>
      </c>
      <c r="Y196" s="179">
        <f>[1]beschut_werk!Q198</f>
        <v>178504.51086288117</v>
      </c>
      <c r="Z196" s="178">
        <f>IFERROR(VLOOKUP($B196,[1]WSW!$R$13:$Y$335,8,FALSE()),0)</f>
        <v>961283.76294182951</v>
      </c>
      <c r="AB196" s="170"/>
    </row>
    <row r="197" spans="2:28">
      <c r="B197" s="183">
        <v>1955</v>
      </c>
      <c r="C197" s="182" t="s">
        <v>208</v>
      </c>
      <c r="D197" s="178">
        <f t="shared" si="12"/>
        <v>4953994.5566895744</v>
      </c>
      <c r="E197" s="179">
        <f>[1]beschut_werk!L199</f>
        <v>296659.76319375745</v>
      </c>
      <c r="F197" s="178">
        <f>IFERROR(VLOOKUP($B197,[1]WSW!$R$13:$Y$335,3,FALSE()),0)</f>
        <v>4657334.7934958171</v>
      </c>
      <c r="G197" s="173"/>
      <c r="H197" s="178">
        <f t="shared" si="13"/>
        <v>4683027.598413418</v>
      </c>
      <c r="I197" s="179">
        <f>[1]beschut_werk!M199</f>
        <v>336398.3859570151</v>
      </c>
      <c r="J197" s="178">
        <f>IFERROR(VLOOKUP($B197,[1]WSW!$R$13:$Y$335,4,FALSE()),0)</f>
        <v>4346629.2124564033</v>
      </c>
      <c r="K197" s="173"/>
      <c r="L197" s="181">
        <f t="shared" si="14"/>
        <v>4548251.4796399875</v>
      </c>
      <c r="M197" s="178">
        <f>[1]beschut_werk!N199</f>
        <v>361752.63500352553</v>
      </c>
      <c r="N197" s="180">
        <f>IFERROR(VLOOKUP($B197,[1]WSW!$R$13:$Y$335,5,FALSE()),0)</f>
        <v>4186498.8446364617</v>
      </c>
      <c r="O197" s="173"/>
      <c r="P197" s="178">
        <f t="shared" si="15"/>
        <v>4298803.4350103298</v>
      </c>
      <c r="Q197" s="179">
        <f>[1]beschut_werk!O199</f>
        <v>387100.60246248532</v>
      </c>
      <c r="R197" s="178">
        <f>IFERROR(VLOOKUP($B197,[1]WSW!$R$13:$Y$335,6,FALSE()),0)</f>
        <v>3911702.8325478444</v>
      </c>
      <c r="S197" s="173"/>
      <c r="T197" s="178">
        <f t="shared" si="16"/>
        <v>4153500.4115619776</v>
      </c>
      <c r="U197" s="179">
        <f>[1]beschut_werk!P199</f>
        <v>412159.41139940207</v>
      </c>
      <c r="V197" s="178">
        <f>IFERROR(VLOOKUP($B197,[1]WSW!$R$13:$Y$335,7,FALSE()),0)</f>
        <v>3741341.0001625754</v>
      </c>
      <c r="W197" s="173"/>
      <c r="X197" s="178">
        <f t="shared" si="17"/>
        <v>4065088.3476051376</v>
      </c>
      <c r="Y197" s="179">
        <f>[1]beschut_werk!Q199</f>
        <v>437511.05603647343</v>
      </c>
      <c r="Z197" s="178">
        <f>IFERROR(VLOOKUP($B197,[1]WSW!$R$13:$Y$335,8,FALSE()),0)</f>
        <v>3627577.2915686644</v>
      </c>
      <c r="AB197" s="170"/>
    </row>
    <row r="198" spans="2:28">
      <c r="B198" s="183">
        <v>335</v>
      </c>
      <c r="C198" s="182" t="s">
        <v>209</v>
      </c>
      <c r="D198" s="178">
        <f t="shared" si="12"/>
        <v>509204.81104824448</v>
      </c>
      <c r="E198" s="179">
        <f>[1]beschut_werk!L200</f>
        <v>37972.449688801025</v>
      </c>
      <c r="F198" s="178">
        <f>IFERROR(VLOOKUP($B198,[1]WSW!$R$13:$Y$335,3,FALSE()),0)</f>
        <v>471232.36135944346</v>
      </c>
      <c r="G198" s="173"/>
      <c r="H198" s="178">
        <f t="shared" si="13"/>
        <v>503595.62979624816</v>
      </c>
      <c r="I198" s="179">
        <f>[1]beschut_werk!M200</f>
        <v>43058.99340249801</v>
      </c>
      <c r="J198" s="178">
        <f>IFERROR(VLOOKUP($B198,[1]WSW!$R$13:$Y$335,4,FALSE()),0)</f>
        <v>460536.63639375014</v>
      </c>
      <c r="K198" s="173"/>
      <c r="L198" s="181">
        <f t="shared" si="14"/>
        <v>507976.17301075114</v>
      </c>
      <c r="M198" s="178">
        <f>[1]beschut_werk!N200</f>
        <v>46304.337280451356</v>
      </c>
      <c r="N198" s="180">
        <f>IFERROR(VLOOKUP($B198,[1]WSW!$R$13:$Y$335,5,FALSE()),0)</f>
        <v>461671.83573029976</v>
      </c>
      <c r="O198" s="173"/>
      <c r="P198" s="178">
        <f t="shared" si="15"/>
        <v>513054.68175292411</v>
      </c>
      <c r="Q198" s="179">
        <f>[1]beschut_werk!O200</f>
        <v>49548.877115198215</v>
      </c>
      <c r="R198" s="178">
        <f>IFERROR(VLOOKUP($B198,[1]WSW!$R$13:$Y$335,6,FALSE()),0)</f>
        <v>463505.80463772587</v>
      </c>
      <c r="S198" s="173"/>
      <c r="T198" s="178">
        <f t="shared" si="16"/>
        <v>481407.84524711076</v>
      </c>
      <c r="U198" s="179">
        <f>[1]beschut_werk!P200</f>
        <v>52756.40465912356</v>
      </c>
      <c r="V198" s="178">
        <f>IFERROR(VLOOKUP($B198,[1]WSW!$R$13:$Y$335,7,FALSE()),0)</f>
        <v>428651.44058798719</v>
      </c>
      <c r="W198" s="173"/>
      <c r="X198" s="178">
        <f t="shared" si="17"/>
        <v>459245.6978448286</v>
      </c>
      <c r="Y198" s="179">
        <f>[1]beschut_werk!Q200</f>
        <v>56001.415172668698</v>
      </c>
      <c r="Z198" s="178">
        <f>IFERROR(VLOOKUP($B198,[1]WSW!$R$13:$Y$335,8,FALSE()),0)</f>
        <v>403244.2826721599</v>
      </c>
      <c r="AB198" s="170"/>
    </row>
    <row r="199" spans="2:28">
      <c r="B199" s="183">
        <v>944</v>
      </c>
      <c r="C199" s="182" t="s">
        <v>210</v>
      </c>
      <c r="D199" s="178">
        <f t="shared" si="12"/>
        <v>644612.29875584703</v>
      </c>
      <c r="E199" s="179">
        <f>[1]beschut_werk!L201</f>
        <v>40345.727794351107</v>
      </c>
      <c r="F199" s="178">
        <f>IFERROR(VLOOKUP($B199,[1]WSW!$R$13:$Y$335,3,FALSE()),0)</f>
        <v>604266.57096149598</v>
      </c>
      <c r="G199" s="173"/>
      <c r="H199" s="178">
        <f t="shared" si="13"/>
        <v>635831.45219949447</v>
      </c>
      <c r="I199" s="179">
        <f>[1]beschut_werk!M201</f>
        <v>45750.180490154155</v>
      </c>
      <c r="J199" s="178">
        <f>IFERROR(VLOOKUP($B199,[1]WSW!$R$13:$Y$335,4,FALSE()),0)</f>
        <v>590081.27170934028</v>
      </c>
      <c r="K199" s="173"/>
      <c r="L199" s="181">
        <f t="shared" si="14"/>
        <v>605088.81766481383</v>
      </c>
      <c r="M199" s="178">
        <f>[1]beschut_werk!N201</f>
        <v>49198.358360479579</v>
      </c>
      <c r="N199" s="180">
        <f>IFERROR(VLOOKUP($B199,[1]WSW!$R$13:$Y$335,5,FALSE()),0)</f>
        <v>555890.45930433425</v>
      </c>
      <c r="O199" s="173"/>
      <c r="P199" s="178">
        <f t="shared" si="15"/>
        <v>611242.23084572924</v>
      </c>
      <c r="Q199" s="179">
        <f>[1]beschut_werk!O201</f>
        <v>52645.681934898115</v>
      </c>
      <c r="R199" s="178">
        <f>IFERROR(VLOOKUP($B199,[1]WSW!$R$13:$Y$335,6,FALSE()),0)</f>
        <v>558596.5489108311</v>
      </c>
      <c r="S199" s="173"/>
      <c r="T199" s="178">
        <f t="shared" si="16"/>
        <v>576170.54639447201</v>
      </c>
      <c r="U199" s="179">
        <f>[1]beschut_werk!P201</f>
        <v>56053.679950318801</v>
      </c>
      <c r="V199" s="178">
        <f>IFERROR(VLOOKUP($B199,[1]WSW!$R$13:$Y$335,7,FALSE()),0)</f>
        <v>520116.86644415319</v>
      </c>
      <c r="W199" s="173"/>
      <c r="X199" s="178">
        <f t="shared" si="17"/>
        <v>535330.95073421753</v>
      </c>
      <c r="Y199" s="179">
        <f>[1]beschut_werk!Q201</f>
        <v>59501.50362096051</v>
      </c>
      <c r="Z199" s="178">
        <f>IFERROR(VLOOKUP($B199,[1]WSW!$R$13:$Y$335,8,FALSE()),0)</f>
        <v>475829.44711325708</v>
      </c>
      <c r="AB199" s="170"/>
    </row>
    <row r="200" spans="2:28">
      <c r="B200" s="183">
        <v>1740</v>
      </c>
      <c r="C200" s="182" t="s">
        <v>211</v>
      </c>
      <c r="D200" s="178">
        <f t="shared" si="12"/>
        <v>1279376.4468171266</v>
      </c>
      <c r="E200" s="179">
        <f>[1]beschut_werk!L202</f>
        <v>128157.01769970379</v>
      </c>
      <c r="F200" s="178">
        <f>IFERROR(VLOOKUP($B200,[1]WSW!$R$13:$Y$335,3,FALSE()),0)</f>
        <v>1151219.4291174228</v>
      </c>
      <c r="G200" s="173"/>
      <c r="H200" s="178">
        <f t="shared" si="13"/>
        <v>1243741.2171326503</v>
      </c>
      <c r="I200" s="179">
        <f>[1]beschut_werk!M202</f>
        <v>145324.10273343118</v>
      </c>
      <c r="J200" s="178">
        <f>IFERROR(VLOOKUP($B200,[1]WSW!$R$13:$Y$335,4,FALSE()),0)</f>
        <v>1098417.1143992192</v>
      </c>
      <c r="K200" s="173"/>
      <c r="L200" s="181">
        <f t="shared" si="14"/>
        <v>1172175.6595895048</v>
      </c>
      <c r="M200" s="178">
        <f>[1]beschut_werk!N202</f>
        <v>156277.13832152373</v>
      </c>
      <c r="N200" s="180">
        <f>IFERROR(VLOOKUP($B200,[1]WSW!$R$13:$Y$335,5,FALSE()),0)</f>
        <v>1015898.521267981</v>
      </c>
      <c r="O200" s="173"/>
      <c r="P200" s="178">
        <f t="shared" si="15"/>
        <v>1191749.9032736206</v>
      </c>
      <c r="Q200" s="179">
        <f>[1]beschut_werk!O202</f>
        <v>167227.46026379438</v>
      </c>
      <c r="R200" s="178">
        <f>IFERROR(VLOOKUP($B200,[1]WSW!$R$13:$Y$335,6,FALSE()),0)</f>
        <v>1024522.4430098264</v>
      </c>
      <c r="S200" s="173"/>
      <c r="T200" s="178">
        <f t="shared" si="16"/>
        <v>1172408.0019728038</v>
      </c>
      <c r="U200" s="179">
        <f>[1]beschut_werk!P202</f>
        <v>178052.8657245425</v>
      </c>
      <c r="V200" s="178">
        <f>IFERROR(VLOOKUP($B200,[1]WSW!$R$13:$Y$335,7,FALSE()),0)</f>
        <v>994355.13624826132</v>
      </c>
      <c r="W200" s="173"/>
      <c r="X200" s="178">
        <f t="shared" si="17"/>
        <v>1191253.6108050654</v>
      </c>
      <c r="Y200" s="179">
        <f>[1]beschut_werk!Q202</f>
        <v>189004.77620775736</v>
      </c>
      <c r="Z200" s="178">
        <f>IFERROR(VLOOKUP($B200,[1]WSW!$R$13:$Y$335,8,FALSE()),0)</f>
        <v>1002248.8345973081</v>
      </c>
      <c r="AB200" s="170"/>
    </row>
    <row r="201" spans="2:28">
      <c r="B201" s="183">
        <v>946</v>
      </c>
      <c r="C201" s="182" t="s">
        <v>212</v>
      </c>
      <c r="D201" s="178">
        <f t="shared" si="12"/>
        <v>2802761.2210601466</v>
      </c>
      <c r="E201" s="179">
        <f>[1]beschut_werk!L203</f>
        <v>56958.674533201549</v>
      </c>
      <c r="F201" s="178">
        <f>IFERROR(VLOOKUP($B201,[1]WSW!$R$13:$Y$335,3,FALSE()),0)</f>
        <v>2745802.5465269452</v>
      </c>
      <c r="G201" s="173"/>
      <c r="H201" s="178">
        <f t="shared" si="13"/>
        <v>2682879.1033196999</v>
      </c>
      <c r="I201" s="179">
        <f>[1]beschut_werk!M203</f>
        <v>64588.490103747019</v>
      </c>
      <c r="J201" s="178">
        <f>IFERROR(VLOOKUP($B201,[1]WSW!$R$13:$Y$335,4,FALSE()),0)</f>
        <v>2618290.6132159526</v>
      </c>
      <c r="K201" s="173"/>
      <c r="L201" s="181">
        <f t="shared" si="14"/>
        <v>2517086.2048362144</v>
      </c>
      <c r="M201" s="178">
        <f>[1]beschut_werk!N203</f>
        <v>69456.505920677038</v>
      </c>
      <c r="N201" s="180">
        <f>IFERROR(VLOOKUP($B201,[1]WSW!$R$13:$Y$335,5,FALSE()),0)</f>
        <v>2447629.6989155374</v>
      </c>
      <c r="O201" s="173"/>
      <c r="P201" s="178">
        <f t="shared" si="15"/>
        <v>2346885.2013871945</v>
      </c>
      <c r="Q201" s="179">
        <f>[1]beschut_werk!O203</f>
        <v>74323.315672797326</v>
      </c>
      <c r="R201" s="178">
        <f>IFERROR(VLOOKUP($B201,[1]WSW!$R$13:$Y$335,6,FALSE()),0)</f>
        <v>2272561.8857143973</v>
      </c>
      <c r="S201" s="173"/>
      <c r="T201" s="178">
        <f t="shared" si="16"/>
        <v>2276054.3721589772</v>
      </c>
      <c r="U201" s="179">
        <f>[1]beschut_werk!P203</f>
        <v>79134.606988685351</v>
      </c>
      <c r="V201" s="178">
        <f>IFERROR(VLOOKUP($B201,[1]WSW!$R$13:$Y$335,7,FALSE()),0)</f>
        <v>2196919.765170292</v>
      </c>
      <c r="W201" s="173"/>
      <c r="X201" s="178">
        <f t="shared" si="17"/>
        <v>2062667.3715976784</v>
      </c>
      <c r="Y201" s="179">
        <f>[1]beschut_werk!Q203</f>
        <v>84002.122759003047</v>
      </c>
      <c r="Z201" s="178">
        <f>IFERROR(VLOOKUP($B201,[1]WSW!$R$13:$Y$335,8,FALSE()),0)</f>
        <v>1978665.2488386754</v>
      </c>
      <c r="AB201" s="170"/>
    </row>
    <row r="202" spans="2:28">
      <c r="B202" s="183">
        <v>356</v>
      </c>
      <c r="C202" s="182" t="s">
        <v>213</v>
      </c>
      <c r="D202" s="178">
        <f t="shared" si="12"/>
        <v>3218879.6884278478</v>
      </c>
      <c r="E202" s="179">
        <f>[1]beschut_werk!L204</f>
        <v>384471.0530991102</v>
      </c>
      <c r="F202" s="178">
        <f>IFERROR(VLOOKUP($B202,[1]WSW!$R$13:$Y$335,3,FALSE()),0)</f>
        <v>2834408.6353287376</v>
      </c>
      <c r="G202" s="173"/>
      <c r="H202" s="178">
        <f t="shared" si="13"/>
        <v>3099324.7974545155</v>
      </c>
      <c r="I202" s="179">
        <f>[1]beschut_werk!M204</f>
        <v>435972.30820029211</v>
      </c>
      <c r="J202" s="178">
        <f>IFERROR(VLOOKUP($B202,[1]WSW!$R$13:$Y$335,4,FALSE()),0)</f>
        <v>2663352.4892542232</v>
      </c>
      <c r="K202" s="173"/>
      <c r="L202" s="181">
        <f t="shared" si="14"/>
        <v>3029077.166097756</v>
      </c>
      <c r="M202" s="178">
        <f>[1]beschut_werk!N204</f>
        <v>468831.41496456973</v>
      </c>
      <c r="N202" s="180">
        <f>IFERROR(VLOOKUP($B202,[1]WSW!$R$13:$Y$335,5,FALSE()),0)</f>
        <v>2560245.7511331863</v>
      </c>
      <c r="O202" s="173"/>
      <c r="P202" s="178">
        <f t="shared" si="15"/>
        <v>2971779.7876319112</v>
      </c>
      <c r="Q202" s="179">
        <f>[1]beschut_werk!O204</f>
        <v>501682.38079138158</v>
      </c>
      <c r="R202" s="178">
        <f>IFERROR(VLOOKUP($B202,[1]WSW!$R$13:$Y$335,6,FALSE()),0)</f>
        <v>2470097.4068405298</v>
      </c>
      <c r="S202" s="173"/>
      <c r="T202" s="178">
        <f t="shared" si="16"/>
        <v>2985492.5219888408</v>
      </c>
      <c r="U202" s="179">
        <f>[1]beschut_werk!P204</f>
        <v>534158.59717362584</v>
      </c>
      <c r="V202" s="178">
        <f>IFERROR(VLOOKUP($B202,[1]WSW!$R$13:$Y$335,7,FALSE()),0)</f>
        <v>2451333.9248152152</v>
      </c>
      <c r="W202" s="173"/>
      <c r="X202" s="178">
        <f t="shared" si="17"/>
        <v>2978511.0216648444</v>
      </c>
      <c r="Y202" s="179">
        <f>[1]beschut_werk!Q204</f>
        <v>567014.32862327027</v>
      </c>
      <c r="Z202" s="178">
        <f>IFERROR(VLOOKUP($B202,[1]WSW!$R$13:$Y$335,8,FALSE()),0)</f>
        <v>2411496.6930415742</v>
      </c>
      <c r="AB202" s="170"/>
    </row>
    <row r="203" spans="2:28">
      <c r="B203" s="183">
        <v>569</v>
      </c>
      <c r="C203" s="182" t="s">
        <v>214</v>
      </c>
      <c r="D203" s="178">
        <f t="shared" ref="D203:D266" si="18">SUM(E203:F203)</f>
        <v>111544.0709608529</v>
      </c>
      <c r="E203" s="179">
        <f>[1]beschut_werk!L205</f>
        <v>111544.0709608529</v>
      </c>
      <c r="F203" s="178">
        <f>IFERROR(VLOOKUP($B203,[1]WSW!$R$13:$Y$335,3,FALSE()),0)</f>
        <v>0</v>
      </c>
      <c r="G203" s="173"/>
      <c r="H203" s="178">
        <f t="shared" ref="H203:H266" si="19">SUM(I203:J203)</f>
        <v>126485.79311983776</v>
      </c>
      <c r="I203" s="179">
        <f>[1]beschut_werk!M205</f>
        <v>126485.79311983776</v>
      </c>
      <c r="J203" s="178">
        <f>IFERROR(VLOOKUP($B203,[1]WSW!$R$13:$Y$335,4,FALSE()),0)</f>
        <v>0</v>
      </c>
      <c r="K203" s="173"/>
      <c r="L203" s="181">
        <f t="shared" ref="L203:L266" si="20">SUM(M203:N203)</f>
        <v>136018.99076132569</v>
      </c>
      <c r="M203" s="178">
        <f>[1]beschut_werk!N205</f>
        <v>136018.99076132569</v>
      </c>
      <c r="N203" s="180">
        <f>IFERROR(VLOOKUP($B203,[1]WSW!$R$13:$Y$335,5,FALSE()),0)</f>
        <v>0</v>
      </c>
      <c r="O203" s="173"/>
      <c r="P203" s="178">
        <f t="shared" ref="P203:P266" si="21">SUM(Q203:R203)</f>
        <v>145549.82652589458</v>
      </c>
      <c r="Q203" s="179">
        <f>[1]beschut_werk!O205</f>
        <v>145549.82652589458</v>
      </c>
      <c r="R203" s="178">
        <f>IFERROR(VLOOKUP($B203,[1]WSW!$R$13:$Y$335,6,FALSE()),0)</f>
        <v>0</v>
      </c>
      <c r="S203" s="173"/>
      <c r="T203" s="178">
        <f t="shared" ref="T203:T266" si="22">SUM(U203:V203)</f>
        <v>154971.9386861753</v>
      </c>
      <c r="U203" s="179">
        <f>[1]beschut_werk!P205</f>
        <v>154971.9386861753</v>
      </c>
      <c r="V203" s="178">
        <f>IFERROR(VLOOKUP($B203,[1]WSW!$R$13:$Y$335,7,FALSE()),0)</f>
        <v>0</v>
      </c>
      <c r="W203" s="173"/>
      <c r="X203" s="178">
        <f t="shared" ref="X203:X266" si="23">SUM(Y203:Z203)</f>
        <v>164504.1570697141</v>
      </c>
      <c r="Y203" s="179">
        <f>[1]beschut_werk!Q205</f>
        <v>164504.1570697141</v>
      </c>
      <c r="Z203" s="178">
        <f>IFERROR(VLOOKUP($B203,[1]WSW!$R$13:$Y$335,8,FALSE()),0)</f>
        <v>0</v>
      </c>
      <c r="AB203" s="170"/>
    </row>
    <row r="204" spans="2:28">
      <c r="B204" s="183">
        <v>267</v>
      </c>
      <c r="C204" s="182" t="s">
        <v>215</v>
      </c>
      <c r="D204" s="178">
        <f t="shared" si="18"/>
        <v>2231560.2957854839</v>
      </c>
      <c r="E204" s="179">
        <f>[1]beschut_werk!L206</f>
        <v>170876.02359960429</v>
      </c>
      <c r="F204" s="178">
        <f>IFERROR(VLOOKUP($B204,[1]WSW!$R$13:$Y$335,3,FALSE()),0)</f>
        <v>2060684.2721858795</v>
      </c>
      <c r="G204" s="173"/>
      <c r="H204" s="178">
        <f t="shared" si="19"/>
        <v>2172887.773745189</v>
      </c>
      <c r="I204" s="179">
        <f>[1]beschut_werk!M206</f>
        <v>193765.47031124067</v>
      </c>
      <c r="J204" s="178">
        <f>IFERROR(VLOOKUP($B204,[1]WSW!$R$13:$Y$335,4,FALSE()),0)</f>
        <v>1979122.3034339482</v>
      </c>
      <c r="K204" s="173"/>
      <c r="L204" s="181">
        <f t="shared" si="20"/>
        <v>2160105.2444506921</v>
      </c>
      <c r="M204" s="178">
        <f>[1]beschut_werk!N206</f>
        <v>208369.51776203068</v>
      </c>
      <c r="N204" s="180">
        <f>IFERROR(VLOOKUP($B204,[1]WSW!$R$13:$Y$335,5,FALSE()),0)</f>
        <v>1951735.7266886614</v>
      </c>
      <c r="O204" s="173"/>
      <c r="P204" s="178">
        <f t="shared" si="21"/>
        <v>2107038.1336115012</v>
      </c>
      <c r="Q204" s="179">
        <f>[1]beschut_werk!O206</f>
        <v>222969.94701839148</v>
      </c>
      <c r="R204" s="178">
        <f>IFERROR(VLOOKUP($B204,[1]WSW!$R$13:$Y$335,6,FALSE()),0)</f>
        <v>1884068.1865931097</v>
      </c>
      <c r="S204" s="173"/>
      <c r="T204" s="178">
        <f t="shared" si="22"/>
        <v>2064284.1547726488</v>
      </c>
      <c r="U204" s="179">
        <f>[1]beschut_werk!P206</f>
        <v>237403.82096605556</v>
      </c>
      <c r="V204" s="178">
        <f>IFERROR(VLOOKUP($B204,[1]WSW!$R$13:$Y$335,7,FALSE()),0)</f>
        <v>1826880.3338065932</v>
      </c>
      <c r="W204" s="173"/>
      <c r="X204" s="178">
        <f t="shared" si="23"/>
        <v>2023427.8076683511</v>
      </c>
      <c r="Y204" s="179">
        <f>[1]beschut_werk!Q206</f>
        <v>252006.36827700859</v>
      </c>
      <c r="Z204" s="178">
        <f>IFERROR(VLOOKUP($B204,[1]WSW!$R$13:$Y$335,8,FALSE()),0)</f>
        <v>1771421.4393913425</v>
      </c>
      <c r="AB204" s="170"/>
    </row>
    <row r="205" spans="2:28">
      <c r="B205" s="183">
        <v>268</v>
      </c>
      <c r="C205" s="182" t="s">
        <v>216</v>
      </c>
      <c r="D205" s="178">
        <f t="shared" si="18"/>
        <v>25226215.732814036</v>
      </c>
      <c r="E205" s="179">
        <f>[1]beschut_werk!L207</f>
        <v>2086111.4547785011</v>
      </c>
      <c r="F205" s="178">
        <f>IFERROR(VLOOKUP($B205,[1]WSW!$R$13:$Y$335,3,FALSE()),0)</f>
        <v>23140104.278035536</v>
      </c>
      <c r="G205" s="173"/>
      <c r="H205" s="178">
        <f t="shared" si="19"/>
        <v>23886516.209742818</v>
      </c>
      <c r="I205" s="179">
        <f>[1]beschut_werk!M207</f>
        <v>2365553.4500497286</v>
      </c>
      <c r="J205" s="178">
        <f>IFERROR(VLOOKUP($B205,[1]WSW!$R$13:$Y$335,4,FALSE()),0)</f>
        <v>21520962.75969309</v>
      </c>
      <c r="K205" s="173"/>
      <c r="L205" s="181">
        <f t="shared" si="20"/>
        <v>23138911.706878286</v>
      </c>
      <c r="M205" s="178">
        <f>[1]beschut_werk!N207</f>
        <v>2543844.5293447901</v>
      </c>
      <c r="N205" s="180">
        <f>IFERROR(VLOOKUP($B205,[1]WSW!$R$13:$Y$335,5,FALSE()),0)</f>
        <v>20595067.177533496</v>
      </c>
      <c r="O205" s="173"/>
      <c r="P205" s="178">
        <f t="shared" si="21"/>
        <v>22151974.4101118</v>
      </c>
      <c r="Q205" s="179">
        <f>[1]beschut_werk!O207</f>
        <v>2722091.4365161946</v>
      </c>
      <c r="R205" s="178">
        <f>IFERROR(VLOOKUP($B205,[1]WSW!$R$13:$Y$335,6,FALSE()),0)</f>
        <v>19429882.973595604</v>
      </c>
      <c r="S205" s="173"/>
      <c r="T205" s="178">
        <f t="shared" si="22"/>
        <v>20915354.369104218</v>
      </c>
      <c r="U205" s="179">
        <f>[1]beschut_werk!P207</f>
        <v>2898304.9809605931</v>
      </c>
      <c r="V205" s="178">
        <f>IFERROR(VLOOKUP($B205,[1]WSW!$R$13:$Y$335,7,FALSE()),0)</f>
        <v>18017049.388143625</v>
      </c>
      <c r="W205" s="173"/>
      <c r="X205" s="178">
        <f t="shared" si="23"/>
        <v>20009067.460286409</v>
      </c>
      <c r="Y205" s="179">
        <f>[1]beschut_werk!Q207</f>
        <v>3076577.7460484784</v>
      </c>
      <c r="Z205" s="178">
        <f>IFERROR(VLOOKUP($B205,[1]WSW!$R$13:$Y$335,8,FALSE()),0)</f>
        <v>16932489.714237928</v>
      </c>
      <c r="AB205" s="170"/>
    </row>
    <row r="206" spans="2:28">
      <c r="B206" s="183">
        <v>1930</v>
      </c>
      <c r="C206" s="182" t="s">
        <v>217</v>
      </c>
      <c r="D206" s="178">
        <f t="shared" si="18"/>
        <v>10009883.035346698</v>
      </c>
      <c r="E206" s="179">
        <f>[1]beschut_werk!L208</f>
        <v>465162.50868781243</v>
      </c>
      <c r="F206" s="178">
        <f>IFERROR(VLOOKUP($B206,[1]WSW!$R$13:$Y$335,3,FALSE()),0)</f>
        <v>9544720.5266588852</v>
      </c>
      <c r="G206" s="173"/>
      <c r="H206" s="178">
        <f t="shared" si="19"/>
        <v>9481750.6598978974</v>
      </c>
      <c r="I206" s="179">
        <f>[1]beschut_werk!M208</f>
        <v>527472.66918060044</v>
      </c>
      <c r="J206" s="178">
        <f>IFERROR(VLOOKUP($B206,[1]WSW!$R$13:$Y$335,4,FALSE()),0)</f>
        <v>8954277.9907172974</v>
      </c>
      <c r="K206" s="173"/>
      <c r="L206" s="181">
        <f t="shared" si="20"/>
        <v>9231304.931674961</v>
      </c>
      <c r="M206" s="178">
        <f>[1]beschut_werk!N208</f>
        <v>567228.1316855289</v>
      </c>
      <c r="N206" s="180">
        <f>IFERROR(VLOOKUP($B206,[1]WSW!$R$13:$Y$335,5,FALSE()),0)</f>
        <v>8664076.7999894321</v>
      </c>
      <c r="O206" s="173"/>
      <c r="P206" s="178">
        <f t="shared" si="21"/>
        <v>8899719.883331418</v>
      </c>
      <c r="Q206" s="179">
        <f>[1]beschut_werk!O208</f>
        <v>606973.74466117786</v>
      </c>
      <c r="R206" s="178">
        <f>IFERROR(VLOOKUP($B206,[1]WSW!$R$13:$Y$335,6,FALSE()),0)</f>
        <v>8292746.1386702396</v>
      </c>
      <c r="S206" s="173"/>
      <c r="T206" s="178">
        <f t="shared" si="22"/>
        <v>8735322.6396045517</v>
      </c>
      <c r="U206" s="179">
        <f>[1]beschut_werk!P208</f>
        <v>646265.95707426348</v>
      </c>
      <c r="V206" s="178">
        <f>IFERROR(VLOOKUP($B206,[1]WSW!$R$13:$Y$335,7,FALSE()),0)</f>
        <v>8089056.6825302877</v>
      </c>
      <c r="W206" s="173"/>
      <c r="X206" s="178">
        <f t="shared" si="23"/>
        <v>8503404.1272751521</v>
      </c>
      <c r="Y206" s="179">
        <f>[1]beschut_werk!Q208</f>
        <v>686017.3358651913</v>
      </c>
      <c r="Z206" s="178">
        <f>IFERROR(VLOOKUP($B206,[1]WSW!$R$13:$Y$335,8,FALSE()),0)</f>
        <v>7817386.7914099609</v>
      </c>
      <c r="AB206" s="170"/>
    </row>
    <row r="207" spans="2:28">
      <c r="B207" s="183">
        <v>1970</v>
      </c>
      <c r="C207" s="182" t="s">
        <v>218</v>
      </c>
      <c r="D207" s="178">
        <f t="shared" si="18"/>
        <v>11647743.577995269</v>
      </c>
      <c r="E207" s="179">
        <f>[1]beschut_werk!L209</f>
        <v>223088.1419217058</v>
      </c>
      <c r="F207" s="178">
        <f>IFERROR(VLOOKUP($B207,[1]WSW!$R$13:$Y$335,3,FALSE()),0)</f>
        <v>11424655.436073562</v>
      </c>
      <c r="G207" s="173"/>
      <c r="H207" s="178">
        <f t="shared" si="19"/>
        <v>11021043.686634313</v>
      </c>
      <c r="I207" s="179">
        <f>[1]beschut_werk!M209</f>
        <v>252971.58623967553</v>
      </c>
      <c r="J207" s="178">
        <f>IFERROR(VLOOKUP($B207,[1]WSW!$R$13:$Y$335,4,FALSE()),0)</f>
        <v>10768072.100394638</v>
      </c>
      <c r="K207" s="173"/>
      <c r="L207" s="181">
        <f t="shared" si="20"/>
        <v>10757950.342389509</v>
      </c>
      <c r="M207" s="178">
        <f>[1]beschut_werk!N209</f>
        <v>272037.98152265139</v>
      </c>
      <c r="N207" s="180">
        <f>IFERROR(VLOOKUP($B207,[1]WSW!$R$13:$Y$335,5,FALSE()),0)</f>
        <v>10485912.360866858</v>
      </c>
      <c r="O207" s="173"/>
      <c r="P207" s="178">
        <f t="shared" si="21"/>
        <v>10542192.018725298</v>
      </c>
      <c r="Q207" s="179">
        <f>[1]beschut_werk!O209</f>
        <v>291099.65305178915</v>
      </c>
      <c r="R207" s="178">
        <f>IFERROR(VLOOKUP($B207,[1]WSW!$R$13:$Y$335,6,FALSE()),0)</f>
        <v>10251092.365673508</v>
      </c>
      <c r="S207" s="173"/>
      <c r="T207" s="178">
        <f t="shared" si="22"/>
        <v>10328569.705649557</v>
      </c>
      <c r="U207" s="179">
        <f>[1]beschut_werk!P209</f>
        <v>309943.8773723506</v>
      </c>
      <c r="V207" s="178">
        <f>IFERROR(VLOOKUP($B207,[1]WSW!$R$13:$Y$335,7,FALSE()),0)</f>
        <v>10018625.828277206</v>
      </c>
      <c r="W207" s="173"/>
      <c r="X207" s="178">
        <f t="shared" si="23"/>
        <v>9981224.7738289274</v>
      </c>
      <c r="Y207" s="179">
        <f>[1]beschut_werk!Q209</f>
        <v>329008.3141394282</v>
      </c>
      <c r="Z207" s="178">
        <f>IFERROR(VLOOKUP($B207,[1]WSW!$R$13:$Y$335,8,FALSE()),0)</f>
        <v>9652216.4596894998</v>
      </c>
      <c r="AB207" s="170"/>
    </row>
    <row r="208" spans="2:28">
      <c r="B208" s="183">
        <v>1695</v>
      </c>
      <c r="C208" s="182" t="s">
        <v>219</v>
      </c>
      <c r="D208" s="178">
        <f t="shared" si="18"/>
        <v>570609.86496302381</v>
      </c>
      <c r="E208" s="179">
        <f>[1]beschut_werk!L210</f>
        <v>54585.396427651467</v>
      </c>
      <c r="F208" s="178">
        <f>IFERROR(VLOOKUP($B208,[1]WSW!$R$13:$Y$335,3,FALSE()),0)</f>
        <v>516024.46853537229</v>
      </c>
      <c r="G208" s="173"/>
      <c r="H208" s="178">
        <f t="shared" si="19"/>
        <v>566565.73672806157</v>
      </c>
      <c r="I208" s="179">
        <f>[1]beschut_werk!M210</f>
        <v>61897.303016090875</v>
      </c>
      <c r="J208" s="178">
        <f>IFERROR(VLOOKUP($B208,[1]WSW!$R$13:$Y$335,4,FALSE()),0)</f>
        <v>504668.43371197069</v>
      </c>
      <c r="K208" s="173"/>
      <c r="L208" s="181">
        <f t="shared" si="20"/>
        <v>573427.4639658524</v>
      </c>
      <c r="M208" s="178">
        <f>[1]beschut_werk!N210</f>
        <v>66562.484840648802</v>
      </c>
      <c r="N208" s="180">
        <f>IFERROR(VLOOKUP($B208,[1]WSW!$R$13:$Y$335,5,FALSE()),0)</f>
        <v>506864.97912520362</v>
      </c>
      <c r="O208" s="173"/>
      <c r="P208" s="178">
        <f t="shared" si="21"/>
        <v>580510.95307364035</v>
      </c>
      <c r="Q208" s="179">
        <f>[1]beschut_werk!O210</f>
        <v>71226.51085309741</v>
      </c>
      <c r="R208" s="178">
        <f>IFERROR(VLOOKUP($B208,[1]WSW!$R$13:$Y$335,6,FALSE()),0)</f>
        <v>509284.44222054293</v>
      </c>
      <c r="S208" s="173"/>
      <c r="T208" s="178">
        <f t="shared" si="22"/>
        <v>586562.91009473638</v>
      </c>
      <c r="U208" s="179">
        <f>[1]beschut_werk!P210</f>
        <v>75837.331697490095</v>
      </c>
      <c r="V208" s="178">
        <f>IFERROR(VLOOKUP($B208,[1]WSW!$R$13:$Y$335,7,FALSE()),0)</f>
        <v>510725.57839724631</v>
      </c>
      <c r="W208" s="173"/>
      <c r="X208" s="178">
        <f t="shared" si="23"/>
        <v>593568.16969037615</v>
      </c>
      <c r="Y208" s="179">
        <f>[1]beschut_werk!Q210</f>
        <v>80502.034310711228</v>
      </c>
      <c r="Z208" s="178">
        <f>IFERROR(VLOOKUP($B208,[1]WSW!$R$13:$Y$335,8,FALSE()),0)</f>
        <v>513066.13537966489</v>
      </c>
      <c r="AB208" s="170"/>
    </row>
    <row r="209" spans="2:28">
      <c r="B209" s="183">
        <v>1699</v>
      </c>
      <c r="C209" s="182" t="s">
        <v>220</v>
      </c>
      <c r="D209" s="178">
        <f t="shared" si="18"/>
        <v>3463423.7526727379</v>
      </c>
      <c r="E209" s="179">
        <f>[1]beschut_werk!L211</f>
        <v>123410.46148860267</v>
      </c>
      <c r="F209" s="178">
        <f>IFERROR(VLOOKUP($B209,[1]WSW!$R$13:$Y$335,3,FALSE()),0)</f>
        <v>3340013.2911841352</v>
      </c>
      <c r="G209" s="173"/>
      <c r="H209" s="178">
        <f t="shared" si="19"/>
        <v>3224491.3985205023</v>
      </c>
      <c r="I209" s="179">
        <f>[1]beschut_werk!M211</f>
        <v>139941.72855811776</v>
      </c>
      <c r="J209" s="178">
        <f>IFERROR(VLOOKUP($B209,[1]WSW!$R$13:$Y$335,4,FALSE()),0)</f>
        <v>3084549.6699623847</v>
      </c>
      <c r="K209" s="173"/>
      <c r="L209" s="181">
        <f t="shared" si="20"/>
        <v>3197210.6197872786</v>
      </c>
      <c r="M209" s="178">
        <f>[1]beschut_werk!N211</f>
        <v>150489.09616146606</v>
      </c>
      <c r="N209" s="180">
        <f>IFERROR(VLOOKUP($B209,[1]WSW!$R$13:$Y$335,5,FALSE()),0)</f>
        <v>3046721.5236258125</v>
      </c>
      <c r="O209" s="173"/>
      <c r="P209" s="178">
        <f t="shared" si="21"/>
        <v>3000284.4535371638</v>
      </c>
      <c r="Q209" s="179">
        <f>[1]beschut_werk!O211</f>
        <v>161033.85062439332</v>
      </c>
      <c r="R209" s="178">
        <f>IFERROR(VLOOKUP($B209,[1]WSW!$R$13:$Y$335,6,FALSE()),0)</f>
        <v>2839250.6029127706</v>
      </c>
      <c r="S209" s="173"/>
      <c r="T209" s="178">
        <f t="shared" si="22"/>
        <v>2949245.2990033054</v>
      </c>
      <c r="U209" s="179">
        <f>[1]beschut_werk!P211</f>
        <v>171458.31514215065</v>
      </c>
      <c r="V209" s="178">
        <f>IFERROR(VLOOKUP($B209,[1]WSW!$R$13:$Y$335,7,FALSE()),0)</f>
        <v>2777786.9838611549</v>
      </c>
      <c r="W209" s="173"/>
      <c r="X209" s="178">
        <f t="shared" si="23"/>
        <v>2839454.0464603761</v>
      </c>
      <c r="Y209" s="179">
        <f>[1]beschut_werk!Q211</f>
        <v>182004.59931117226</v>
      </c>
      <c r="Z209" s="178">
        <f>IFERROR(VLOOKUP($B209,[1]WSW!$R$13:$Y$335,8,FALSE()),0)</f>
        <v>2657449.4471492036</v>
      </c>
      <c r="AB209" s="170"/>
    </row>
    <row r="210" spans="2:28">
      <c r="B210" s="183">
        <v>171</v>
      </c>
      <c r="C210" s="182" t="s">
        <v>221</v>
      </c>
      <c r="D210" s="178">
        <f t="shared" si="18"/>
        <v>6164905.5318407901</v>
      </c>
      <c r="E210" s="179">
        <f>[1]beschut_werk!L212</f>
        <v>192235.52654955449</v>
      </c>
      <c r="F210" s="178">
        <f>IFERROR(VLOOKUP($B210,[1]WSW!$R$13:$Y$335,3,FALSE()),0)</f>
        <v>5972670.0052912356</v>
      </c>
      <c r="G210" s="173"/>
      <c r="H210" s="178">
        <f t="shared" si="19"/>
        <v>5870005.3884512261</v>
      </c>
      <c r="I210" s="179">
        <f>[1]beschut_werk!M212</f>
        <v>217986.15410014536</v>
      </c>
      <c r="J210" s="178">
        <f>IFERROR(VLOOKUP($B210,[1]WSW!$R$13:$Y$335,4,FALSE()),0)</f>
        <v>5652019.2343510808</v>
      </c>
      <c r="K210" s="173"/>
      <c r="L210" s="181">
        <f t="shared" si="20"/>
        <v>5552131.5794083327</v>
      </c>
      <c r="M210" s="178">
        <f>[1]beschut_werk!N212</f>
        <v>234415.70748228414</v>
      </c>
      <c r="N210" s="180">
        <f>IFERROR(VLOOKUP($B210,[1]WSW!$R$13:$Y$335,5,FALSE()),0)</f>
        <v>5317715.8719260488</v>
      </c>
      <c r="O210" s="173"/>
      <c r="P210" s="178">
        <f t="shared" si="21"/>
        <v>5213838.5769501748</v>
      </c>
      <c r="Q210" s="179">
        <f>[1]beschut_werk!O212</f>
        <v>250841.19039569001</v>
      </c>
      <c r="R210" s="178">
        <f>IFERROR(VLOOKUP($B210,[1]WSW!$R$13:$Y$335,6,FALSE()),0)</f>
        <v>4962997.3865544852</v>
      </c>
      <c r="S210" s="173"/>
      <c r="T210" s="178">
        <f t="shared" si="22"/>
        <v>5072894.4315182678</v>
      </c>
      <c r="U210" s="179">
        <f>[1]beschut_werk!P212</f>
        <v>267079.2985868121</v>
      </c>
      <c r="V210" s="178">
        <f>IFERROR(VLOOKUP($B210,[1]WSW!$R$13:$Y$335,7,FALSE()),0)</f>
        <v>4805815.132931456</v>
      </c>
      <c r="W210" s="173"/>
      <c r="X210" s="178">
        <f t="shared" si="23"/>
        <v>5013707.1202925462</v>
      </c>
      <c r="Y210" s="179">
        <f>[1]beschut_werk!Q212</f>
        <v>283507.1643116342</v>
      </c>
      <c r="Z210" s="178">
        <f>IFERROR(VLOOKUP($B210,[1]WSW!$R$13:$Y$335,8,FALSE()),0)</f>
        <v>4730199.9559809119</v>
      </c>
      <c r="AB210" s="170"/>
    </row>
    <row r="211" spans="2:28">
      <c r="B211" s="183">
        <v>575</v>
      </c>
      <c r="C211" s="182" t="s">
        <v>222</v>
      </c>
      <c r="D211" s="178">
        <f t="shared" si="18"/>
        <v>2716744.5340379784</v>
      </c>
      <c r="E211" s="179">
        <f>[1]beschut_werk!L213</f>
        <v>194608.80465510505</v>
      </c>
      <c r="F211" s="178">
        <f>IFERROR(VLOOKUP($B211,[1]WSW!$R$13:$Y$335,3,FALSE()),0)</f>
        <v>2522135.7293828735</v>
      </c>
      <c r="G211" s="173"/>
      <c r="H211" s="178">
        <f t="shared" si="19"/>
        <v>2646125.1042372952</v>
      </c>
      <c r="I211" s="179">
        <f>[1]beschut_werk!M213</f>
        <v>220677.34118780209</v>
      </c>
      <c r="J211" s="178">
        <f>IFERROR(VLOOKUP($B211,[1]WSW!$R$13:$Y$335,4,FALSE()),0)</f>
        <v>2425447.7630494931</v>
      </c>
      <c r="K211" s="173"/>
      <c r="L211" s="181">
        <f t="shared" si="20"/>
        <v>2599353.5341571132</v>
      </c>
      <c r="M211" s="178">
        <f>[1]beschut_werk!N213</f>
        <v>237309.72856231293</v>
      </c>
      <c r="N211" s="180">
        <f>IFERROR(VLOOKUP($B211,[1]WSW!$R$13:$Y$335,5,FALSE()),0)</f>
        <v>2362043.8055948</v>
      </c>
      <c r="O211" s="173"/>
      <c r="P211" s="178">
        <f t="shared" si="21"/>
        <v>2560376.2673813174</v>
      </c>
      <c r="Q211" s="179">
        <f>[1]beschut_werk!O213</f>
        <v>253937.99521539055</v>
      </c>
      <c r="R211" s="178">
        <f>IFERROR(VLOOKUP($B211,[1]WSW!$R$13:$Y$335,6,FALSE()),0)</f>
        <v>2306438.2721659271</v>
      </c>
      <c r="S211" s="173"/>
      <c r="T211" s="178">
        <f t="shared" si="22"/>
        <v>2483259.0427308334</v>
      </c>
      <c r="U211" s="179">
        <f>[1]beschut_werk!P213</f>
        <v>270376.573878008</v>
      </c>
      <c r="V211" s="178">
        <f>IFERROR(VLOOKUP($B211,[1]WSW!$R$13:$Y$335,7,FALSE()),0)</f>
        <v>2212882.4688528255</v>
      </c>
      <c r="W211" s="173"/>
      <c r="X211" s="178">
        <f t="shared" si="23"/>
        <v>2379620.4916013475</v>
      </c>
      <c r="Y211" s="179">
        <f>[1]beschut_werk!Q213</f>
        <v>287007.25275992678</v>
      </c>
      <c r="Z211" s="178">
        <f>IFERROR(VLOOKUP($B211,[1]WSW!$R$13:$Y$335,8,FALSE()),0)</f>
        <v>2092613.2388414207</v>
      </c>
      <c r="AB211" s="170"/>
    </row>
    <row r="212" spans="2:28">
      <c r="B212" s="183">
        <v>820</v>
      </c>
      <c r="C212" s="182" t="s">
        <v>223</v>
      </c>
      <c r="D212" s="178">
        <f t="shared" si="18"/>
        <v>1668224.7546742402</v>
      </c>
      <c r="E212" s="179">
        <f>[1]beschut_werk!L214</f>
        <v>125783.73959415323</v>
      </c>
      <c r="F212" s="178">
        <f>IFERROR(VLOOKUP($B212,[1]WSW!$R$13:$Y$335,3,FALSE()),0)</f>
        <v>1542441.0150800871</v>
      </c>
      <c r="G212" s="173"/>
      <c r="H212" s="178">
        <f t="shared" si="19"/>
        <v>1607482.0313109334</v>
      </c>
      <c r="I212" s="179">
        <f>[1]beschut_werk!M214</f>
        <v>142632.91564577445</v>
      </c>
      <c r="J212" s="178">
        <f>IFERROR(VLOOKUP($B212,[1]WSW!$R$13:$Y$335,4,FALSE()),0)</f>
        <v>1464849.115665159</v>
      </c>
      <c r="K212" s="173"/>
      <c r="L212" s="181">
        <f t="shared" si="20"/>
        <v>1626938.2329451833</v>
      </c>
      <c r="M212" s="178">
        <f>[1]beschut_werk!N214</f>
        <v>153383.11724149491</v>
      </c>
      <c r="N212" s="180">
        <f>IFERROR(VLOOKUP($B212,[1]WSW!$R$13:$Y$335,5,FALSE()),0)</f>
        <v>1473555.1157036885</v>
      </c>
      <c r="O212" s="173"/>
      <c r="P212" s="178">
        <f t="shared" si="21"/>
        <v>1626549.62720775</v>
      </c>
      <c r="Q212" s="179">
        <f>[1]beschut_werk!O214</f>
        <v>164130.65544409383</v>
      </c>
      <c r="R212" s="178">
        <f>IFERROR(VLOOKUP($B212,[1]WSW!$R$13:$Y$335,6,FALSE()),0)</f>
        <v>1462418.9717636562</v>
      </c>
      <c r="S212" s="173"/>
      <c r="T212" s="178">
        <f t="shared" si="22"/>
        <v>1609664.2643155388</v>
      </c>
      <c r="U212" s="179">
        <f>[1]beschut_werk!P214</f>
        <v>174755.59043334654</v>
      </c>
      <c r="V212" s="178">
        <f>IFERROR(VLOOKUP($B212,[1]WSW!$R$13:$Y$335,7,FALSE()),0)</f>
        <v>1434908.6738821922</v>
      </c>
      <c r="W212" s="173"/>
      <c r="X212" s="178">
        <f t="shared" si="23"/>
        <v>1611753.5666581856</v>
      </c>
      <c r="Y212" s="179">
        <f>[1]beschut_werk!Q214</f>
        <v>185504.68775946481</v>
      </c>
      <c r="Z212" s="178">
        <f>IFERROR(VLOOKUP($B212,[1]WSW!$R$13:$Y$335,8,FALSE()),0)</f>
        <v>1426248.8788987207</v>
      </c>
      <c r="AB212" s="170"/>
    </row>
    <row r="213" spans="2:28">
      <c r="B213" s="183">
        <v>302</v>
      </c>
      <c r="C213" s="182" t="s">
        <v>224</v>
      </c>
      <c r="D213" s="178">
        <f t="shared" si="18"/>
        <v>4045451.0857778755</v>
      </c>
      <c r="E213" s="179">
        <f>[1]beschut_werk!L215</f>
        <v>189862.24844400512</v>
      </c>
      <c r="F213" s="178">
        <f>IFERROR(VLOOKUP($B213,[1]WSW!$R$13:$Y$335,3,FALSE()),0)</f>
        <v>3855588.8373338706</v>
      </c>
      <c r="G213" s="173"/>
      <c r="H213" s="178">
        <f t="shared" si="19"/>
        <v>3805171.2694081324</v>
      </c>
      <c r="I213" s="179">
        <f>[1]beschut_werk!M215</f>
        <v>215294.96701249006</v>
      </c>
      <c r="J213" s="178">
        <f>IFERROR(VLOOKUP($B213,[1]WSW!$R$13:$Y$335,4,FALSE()),0)</f>
        <v>3589876.3023956423</v>
      </c>
      <c r="K213" s="173"/>
      <c r="L213" s="181">
        <f t="shared" si="20"/>
        <v>3529829.6105970717</v>
      </c>
      <c r="M213" s="178">
        <f>[1]beschut_werk!N215</f>
        <v>231521.68640225678</v>
      </c>
      <c r="N213" s="180">
        <f>IFERROR(VLOOKUP($B213,[1]WSW!$R$13:$Y$335,5,FALSE()),0)</f>
        <v>3298307.9241948151</v>
      </c>
      <c r="O213" s="173"/>
      <c r="P213" s="178">
        <f t="shared" si="21"/>
        <v>3433540.2987235249</v>
      </c>
      <c r="Q213" s="179">
        <f>[1]beschut_werk!O215</f>
        <v>247744.38557599104</v>
      </c>
      <c r="R213" s="178">
        <f>IFERROR(VLOOKUP($B213,[1]WSW!$R$13:$Y$335,6,FALSE()),0)</f>
        <v>3185795.9131475338</v>
      </c>
      <c r="S213" s="173"/>
      <c r="T213" s="178">
        <f t="shared" si="22"/>
        <v>3341108.2075834647</v>
      </c>
      <c r="U213" s="179">
        <f>[1]beschut_werk!P215</f>
        <v>263782.02329561778</v>
      </c>
      <c r="V213" s="178">
        <f>IFERROR(VLOOKUP($B213,[1]WSW!$R$13:$Y$335,7,FALSE()),0)</f>
        <v>3077326.184287847</v>
      </c>
      <c r="W213" s="173"/>
      <c r="X213" s="178">
        <f t="shared" si="23"/>
        <v>3310718.028709651</v>
      </c>
      <c r="Y213" s="179">
        <f>[1]beschut_werk!Q215</f>
        <v>280007.07586334349</v>
      </c>
      <c r="Z213" s="178">
        <f>IFERROR(VLOOKUP($B213,[1]WSW!$R$13:$Y$335,8,FALSE()),0)</f>
        <v>3030710.9528463073</v>
      </c>
      <c r="AB213" s="170"/>
    </row>
    <row r="214" spans="2:28">
      <c r="B214" s="183">
        <v>579</v>
      </c>
      <c r="C214" s="182" t="s">
        <v>225</v>
      </c>
      <c r="D214" s="178">
        <f t="shared" si="18"/>
        <v>857605.61825348425</v>
      </c>
      <c r="E214" s="179">
        <f>[1]beschut_werk!L216</f>
        <v>80691.455588702098</v>
      </c>
      <c r="F214" s="178">
        <f>IFERROR(VLOOKUP($B214,[1]WSW!$R$13:$Y$335,3,FALSE()),0)</f>
        <v>776914.16266478214</v>
      </c>
      <c r="G214" s="173"/>
      <c r="H214" s="178">
        <f t="shared" si="19"/>
        <v>815836.21375675255</v>
      </c>
      <c r="I214" s="179">
        <f>[1]beschut_werk!M216</f>
        <v>91500.360980308164</v>
      </c>
      <c r="J214" s="178">
        <f>IFERROR(VLOOKUP($B214,[1]WSW!$R$13:$Y$335,4,FALSE()),0)</f>
        <v>724335.8527764444</v>
      </c>
      <c r="K214" s="173"/>
      <c r="L214" s="181">
        <f t="shared" si="20"/>
        <v>790084.18778367713</v>
      </c>
      <c r="M214" s="178">
        <f>[1]beschut_werk!N216</f>
        <v>98396.716720959012</v>
      </c>
      <c r="N214" s="180">
        <f>IFERROR(VLOOKUP($B214,[1]WSW!$R$13:$Y$335,5,FALSE()),0)</f>
        <v>691687.47106271808</v>
      </c>
      <c r="O214" s="173"/>
      <c r="P214" s="178">
        <f t="shared" si="21"/>
        <v>766608.55475359294</v>
      </c>
      <c r="Q214" s="179">
        <f>[1]beschut_werk!O216</f>
        <v>105291.36386979607</v>
      </c>
      <c r="R214" s="178">
        <f>IFERROR(VLOOKUP($B214,[1]WSW!$R$13:$Y$335,6,FALSE()),0)</f>
        <v>661317.19088379689</v>
      </c>
      <c r="S214" s="173"/>
      <c r="T214" s="178">
        <f t="shared" si="22"/>
        <v>741492.47559776518</v>
      </c>
      <c r="U214" s="179">
        <f>[1]beschut_werk!P216</f>
        <v>112107.35990063744</v>
      </c>
      <c r="V214" s="178">
        <f>IFERROR(VLOOKUP($B214,[1]WSW!$R$13:$Y$335,7,FALSE()),0)</f>
        <v>629385.11569712777</v>
      </c>
      <c r="W214" s="173"/>
      <c r="X214" s="178">
        <f t="shared" si="23"/>
        <v>752439.6795684197</v>
      </c>
      <c r="Y214" s="179">
        <f>[1]beschut_werk!Q216</f>
        <v>119003.00724192084</v>
      </c>
      <c r="Z214" s="178">
        <f>IFERROR(VLOOKUP($B214,[1]WSW!$R$13:$Y$335,8,FALSE()),0)</f>
        <v>633436.6723264989</v>
      </c>
      <c r="AB214" s="170"/>
    </row>
    <row r="215" spans="2:28">
      <c r="B215" s="183">
        <v>823</v>
      </c>
      <c r="C215" s="182" t="s">
        <v>226</v>
      </c>
      <c r="D215" s="178">
        <f t="shared" si="18"/>
        <v>2793938.4774542414</v>
      </c>
      <c r="E215" s="179">
        <f>[1]beschut_werk!L217</f>
        <v>80691.455588702098</v>
      </c>
      <c r="F215" s="178">
        <f>IFERROR(VLOOKUP($B215,[1]WSW!$R$13:$Y$335,3,FALSE()),0)</f>
        <v>2713247.0218655393</v>
      </c>
      <c r="G215" s="173"/>
      <c r="H215" s="178">
        <f t="shared" si="19"/>
        <v>2628544.0138486298</v>
      </c>
      <c r="I215" s="179">
        <f>[1]beschut_werk!M217</f>
        <v>91500.360980308164</v>
      </c>
      <c r="J215" s="178">
        <f>IFERROR(VLOOKUP($B215,[1]WSW!$R$13:$Y$335,4,FALSE()),0)</f>
        <v>2537043.6528683216</v>
      </c>
      <c r="K215" s="173"/>
      <c r="L215" s="181">
        <f t="shared" si="20"/>
        <v>2394509.4978164728</v>
      </c>
      <c r="M215" s="178">
        <f>[1]beschut_werk!N217</f>
        <v>98396.716720959012</v>
      </c>
      <c r="N215" s="180">
        <f>IFERROR(VLOOKUP($B215,[1]WSW!$R$13:$Y$335,5,FALSE()),0)</f>
        <v>2296112.7810955136</v>
      </c>
      <c r="O215" s="173"/>
      <c r="P215" s="178">
        <f t="shared" si="21"/>
        <v>2215000.936166069</v>
      </c>
      <c r="Q215" s="179">
        <f>[1]beschut_werk!O217</f>
        <v>105291.36386979607</v>
      </c>
      <c r="R215" s="178">
        <f>IFERROR(VLOOKUP($B215,[1]WSW!$R$13:$Y$335,6,FALSE()),0)</f>
        <v>2109709.572296273</v>
      </c>
      <c r="S215" s="173"/>
      <c r="T215" s="178">
        <f t="shared" si="22"/>
        <v>2100591.7728061085</v>
      </c>
      <c r="U215" s="179">
        <f>[1]beschut_werk!P217</f>
        <v>112107.35990063744</v>
      </c>
      <c r="V215" s="178">
        <f>IFERROR(VLOOKUP($B215,[1]WSW!$R$13:$Y$335,7,FALSE()),0)</f>
        <v>1988484.4129054712</v>
      </c>
      <c r="W215" s="173"/>
      <c r="X215" s="178">
        <f t="shared" si="23"/>
        <v>1968916.7389782388</v>
      </c>
      <c r="Y215" s="179">
        <f>[1]beschut_werk!Q217</f>
        <v>119003.00724192084</v>
      </c>
      <c r="Z215" s="178">
        <f>IFERROR(VLOOKUP($B215,[1]WSW!$R$13:$Y$335,8,FALSE()),0)</f>
        <v>1849913.731736318</v>
      </c>
      <c r="AB215" s="170"/>
    </row>
    <row r="216" spans="2:28">
      <c r="B216" s="183">
        <v>824</v>
      </c>
      <c r="C216" s="182" t="s">
        <v>227</v>
      </c>
      <c r="D216" s="178">
        <f t="shared" si="18"/>
        <v>4604593.7179709561</v>
      </c>
      <c r="E216" s="179">
        <f>[1]beschut_werk!L218</f>
        <v>183601.54080156377</v>
      </c>
      <c r="F216" s="178">
        <f>IFERROR(VLOOKUP($B216,[1]WSW!$R$13:$Y$335,3,FALSE()),0)</f>
        <v>4420992.1771693928</v>
      </c>
      <c r="G216" s="173"/>
      <c r="H216" s="178">
        <f t="shared" si="19"/>
        <v>4342686.0464076772</v>
      </c>
      <c r="I216" s="179">
        <f>[1]beschut_werk!M218</f>
        <v>208195.61547525288</v>
      </c>
      <c r="J216" s="178">
        <f>IFERROR(VLOOKUP($B216,[1]WSW!$R$13:$Y$335,4,FALSE()),0)</f>
        <v>4134490.430932424</v>
      </c>
      <c r="K216" s="173"/>
      <c r="L216" s="181">
        <f t="shared" si="20"/>
        <v>3944166.6314916518</v>
      </c>
      <c r="M216" s="178">
        <f>[1]beschut_werk!N218</f>
        <v>223887.25879314198</v>
      </c>
      <c r="N216" s="180">
        <f>IFERROR(VLOOKUP($B216,[1]WSW!$R$13:$Y$335,5,FALSE()),0)</f>
        <v>3720279.3726985096</v>
      </c>
      <c r="O216" s="173"/>
      <c r="P216" s="178">
        <f t="shared" si="21"/>
        <v>3824597.8900582986</v>
      </c>
      <c r="Q216" s="179">
        <f>[1]beschut_werk!O218</f>
        <v>239575.01446162234</v>
      </c>
      <c r="R216" s="178">
        <f>IFERROR(VLOOKUP($B216,[1]WSW!$R$13:$Y$335,6,FALSE()),0)</f>
        <v>3585022.875596676</v>
      </c>
      <c r="S216" s="173"/>
      <c r="T216" s="178">
        <f t="shared" si="22"/>
        <v>3735499.2660470298</v>
      </c>
      <c r="U216" s="179">
        <f>[1]beschut_werk!P218</f>
        <v>255083.81107744441</v>
      </c>
      <c r="V216" s="178">
        <f>IFERROR(VLOOKUP($B216,[1]WSW!$R$13:$Y$335,7,FALSE()),0)</f>
        <v>3480415.4549695854</v>
      </c>
      <c r="W216" s="173"/>
      <c r="X216" s="178">
        <f t="shared" si="23"/>
        <v>3714602.3564681299</v>
      </c>
      <c r="Y216" s="179">
        <f>[1]beschut_werk!Q218</f>
        <v>270773.84253674926</v>
      </c>
      <c r="Z216" s="178">
        <f>IFERROR(VLOOKUP($B216,[1]WSW!$R$13:$Y$335,8,FALSE()),0)</f>
        <v>3443828.5139313806</v>
      </c>
      <c r="AB216" s="170"/>
    </row>
    <row r="217" spans="2:28">
      <c r="B217" s="183">
        <v>1895</v>
      </c>
      <c r="C217" s="182" t="s">
        <v>228</v>
      </c>
      <c r="D217" s="178">
        <f t="shared" si="18"/>
        <v>14375670.846013797</v>
      </c>
      <c r="E217" s="179">
        <f>[1]beschut_werk!L219</f>
        <v>410577.11226016033</v>
      </c>
      <c r="F217" s="178">
        <f>IFERROR(VLOOKUP($B217,[1]WSW!$R$13:$Y$335,3,FALSE()),0)</f>
        <v>13965093.733753636</v>
      </c>
      <c r="G217" s="173"/>
      <c r="H217" s="178">
        <f t="shared" si="19"/>
        <v>13250506.511352189</v>
      </c>
      <c r="I217" s="179">
        <f>[1]beschut_werk!M219</f>
        <v>465575.36616450886</v>
      </c>
      <c r="J217" s="178">
        <f>IFERROR(VLOOKUP($B217,[1]WSW!$R$13:$Y$335,4,FALSE()),0)</f>
        <v>12784931.14518768</v>
      </c>
      <c r="K217" s="173"/>
      <c r="L217" s="181">
        <f t="shared" si="20"/>
        <v>12420067.380463023</v>
      </c>
      <c r="M217" s="178">
        <f>[1]beschut_werk!N219</f>
        <v>500665.64684487932</v>
      </c>
      <c r="N217" s="180">
        <f>IFERROR(VLOOKUP($B217,[1]WSW!$R$13:$Y$335,5,FALSE()),0)</f>
        <v>11919401.733618144</v>
      </c>
      <c r="O217" s="173"/>
      <c r="P217" s="178">
        <f t="shared" si="21"/>
        <v>12123506.560531056</v>
      </c>
      <c r="Q217" s="179">
        <f>[1]beschut_werk!O219</f>
        <v>535747.23380807973</v>
      </c>
      <c r="R217" s="178">
        <f>IFERROR(VLOOKUP($B217,[1]WSW!$R$13:$Y$335,6,FALSE()),0)</f>
        <v>11587759.326722976</v>
      </c>
      <c r="S217" s="173"/>
      <c r="T217" s="178">
        <f t="shared" si="22"/>
        <v>11569419.158847425</v>
      </c>
      <c r="U217" s="179">
        <f>[1]beschut_werk!P219</f>
        <v>570428.62537677248</v>
      </c>
      <c r="V217" s="178">
        <f>IFERROR(VLOOKUP($B217,[1]WSW!$R$13:$Y$335,7,FALSE()),0)</f>
        <v>10998990.533470653</v>
      </c>
      <c r="W217" s="173"/>
      <c r="X217" s="178">
        <f t="shared" si="23"/>
        <v>11148176.836573541</v>
      </c>
      <c r="Y217" s="179">
        <f>[1]beschut_werk!Q219</f>
        <v>605515.30155447917</v>
      </c>
      <c r="Z217" s="178">
        <f>IFERROR(VLOOKUP($B217,[1]WSW!$R$13:$Y$335,8,FALSE()),0)</f>
        <v>10542661.535019062</v>
      </c>
      <c r="AB217" s="170"/>
    </row>
    <row r="218" spans="2:28">
      <c r="B218" s="183">
        <v>269</v>
      </c>
      <c r="C218" s="182" t="s">
        <v>229</v>
      </c>
      <c r="D218" s="178">
        <f t="shared" si="18"/>
        <v>2386727.5668026344</v>
      </c>
      <c r="E218" s="179">
        <f>[1]beschut_werk!L220</f>
        <v>137650.13012190361</v>
      </c>
      <c r="F218" s="178">
        <f>IFERROR(VLOOKUP($B218,[1]WSW!$R$13:$Y$335,3,FALSE()),0)</f>
        <v>2249077.4366807309</v>
      </c>
      <c r="G218" s="173"/>
      <c r="H218" s="178">
        <f t="shared" si="19"/>
        <v>2102577.9620978781</v>
      </c>
      <c r="I218" s="179">
        <f>[1]beschut_werk!M220</f>
        <v>156088.85108405518</v>
      </c>
      <c r="J218" s="178">
        <f>IFERROR(VLOOKUP($B218,[1]WSW!$R$13:$Y$335,4,FALSE()),0)</f>
        <v>1946489.1110138227</v>
      </c>
      <c r="K218" s="173"/>
      <c r="L218" s="181">
        <f t="shared" si="20"/>
        <v>2041899.7485956899</v>
      </c>
      <c r="M218" s="178">
        <f>[1]beschut_werk!N220</f>
        <v>167853.22264163606</v>
      </c>
      <c r="N218" s="180">
        <f>IFERROR(VLOOKUP($B218,[1]WSW!$R$13:$Y$335,5,FALSE()),0)</f>
        <v>1874046.5259540537</v>
      </c>
      <c r="O218" s="173"/>
      <c r="P218" s="178">
        <f t="shared" si="21"/>
        <v>1944256.3125495808</v>
      </c>
      <c r="Q218" s="179">
        <f>[1]beschut_werk!O220</f>
        <v>179614.67954259337</v>
      </c>
      <c r="R218" s="178">
        <f>IFERROR(VLOOKUP($B218,[1]WSW!$R$13:$Y$335,6,FALSE()),0)</f>
        <v>1764641.6330069874</v>
      </c>
      <c r="S218" s="173"/>
      <c r="T218" s="178">
        <f t="shared" si="22"/>
        <v>1812970.2232477725</v>
      </c>
      <c r="U218" s="179">
        <f>[1]beschut_werk!P220</f>
        <v>191241.96688932276</v>
      </c>
      <c r="V218" s="178">
        <f>IFERROR(VLOOKUP($B218,[1]WSW!$R$13:$Y$335,7,FALSE()),0)</f>
        <v>1621728.2563584498</v>
      </c>
      <c r="W218" s="173"/>
      <c r="X218" s="178">
        <f t="shared" si="23"/>
        <v>1786822.7666652217</v>
      </c>
      <c r="Y218" s="179">
        <f>[1]beschut_werk!Q220</f>
        <v>203005.13000092388</v>
      </c>
      <c r="Z218" s="178">
        <f>IFERROR(VLOOKUP($B218,[1]WSW!$R$13:$Y$335,8,FALSE()),0)</f>
        <v>1583817.6366642977</v>
      </c>
      <c r="AB218" s="170"/>
    </row>
    <row r="219" spans="2:28">
      <c r="B219" s="183">
        <v>173</v>
      </c>
      <c r="C219" s="182" t="s">
        <v>230</v>
      </c>
      <c r="D219" s="178">
        <f t="shared" si="18"/>
        <v>7132688.1038346626</v>
      </c>
      <c r="E219" s="179">
        <f>[1]beschut_werk!L221</f>
        <v>242074.36676610666</v>
      </c>
      <c r="F219" s="178">
        <f>IFERROR(VLOOKUP($B219,[1]WSW!$R$13:$Y$335,3,FALSE()),0)</f>
        <v>6890613.7370685562</v>
      </c>
      <c r="G219" s="173"/>
      <c r="H219" s="178">
        <f t="shared" si="19"/>
        <v>6761436.5042435611</v>
      </c>
      <c r="I219" s="179">
        <f>[1]beschut_werk!M221</f>
        <v>274501.08294092497</v>
      </c>
      <c r="J219" s="178">
        <f>IFERROR(VLOOKUP($B219,[1]WSW!$R$13:$Y$335,4,FALSE()),0)</f>
        <v>6486935.4213026362</v>
      </c>
      <c r="K219" s="173"/>
      <c r="L219" s="181">
        <f t="shared" si="20"/>
        <v>6159087.402292734</v>
      </c>
      <c r="M219" s="178">
        <f>[1]beschut_werk!N221</f>
        <v>295190.15016287751</v>
      </c>
      <c r="N219" s="180">
        <f>IFERROR(VLOOKUP($B219,[1]WSW!$R$13:$Y$335,5,FALSE()),0)</f>
        <v>5863897.2521298565</v>
      </c>
      <c r="O219" s="173"/>
      <c r="P219" s="178">
        <f t="shared" si="21"/>
        <v>5978790.2282370823</v>
      </c>
      <c r="Q219" s="179">
        <f>[1]beschut_werk!O221</f>
        <v>315874.09160938876</v>
      </c>
      <c r="R219" s="178">
        <f>IFERROR(VLOOKUP($B219,[1]WSW!$R$13:$Y$335,6,FALSE()),0)</f>
        <v>5662916.1366276937</v>
      </c>
      <c r="S219" s="173"/>
      <c r="T219" s="178">
        <f t="shared" si="22"/>
        <v>5602344.7743736887</v>
      </c>
      <c r="U219" s="179">
        <f>[1]beschut_werk!P221</f>
        <v>336322.07970191288</v>
      </c>
      <c r="V219" s="178">
        <f>IFERROR(VLOOKUP($B219,[1]WSW!$R$13:$Y$335,7,FALSE()),0)</f>
        <v>5266022.6946717761</v>
      </c>
      <c r="W219" s="173"/>
      <c r="X219" s="178">
        <f t="shared" si="23"/>
        <v>5319411.3723154888</v>
      </c>
      <c r="Y219" s="179">
        <f>[1]beschut_werk!Q221</f>
        <v>357009.0217257631</v>
      </c>
      <c r="Z219" s="178">
        <f>IFERROR(VLOOKUP($B219,[1]WSW!$R$13:$Y$335,8,FALSE()),0)</f>
        <v>4962402.3505897261</v>
      </c>
      <c r="AB219" s="170"/>
    </row>
    <row r="220" spans="2:28">
      <c r="B220" s="183">
        <v>1773</v>
      </c>
      <c r="C220" s="182" t="s">
        <v>231</v>
      </c>
      <c r="D220" s="178">
        <f t="shared" si="18"/>
        <v>2287571.1848421595</v>
      </c>
      <c r="E220" s="179">
        <f>[1]beschut_werk!L222</f>
        <v>92557.846116452361</v>
      </c>
      <c r="F220" s="178">
        <f>IFERROR(VLOOKUP($B220,[1]WSW!$R$13:$Y$335,3,FALSE()),0)</f>
        <v>2195013.338725707</v>
      </c>
      <c r="G220" s="173"/>
      <c r="H220" s="178">
        <f t="shared" si="19"/>
        <v>2099338.5635192655</v>
      </c>
      <c r="I220" s="179">
        <f>[1]beschut_werk!M222</f>
        <v>104956.29641858875</v>
      </c>
      <c r="J220" s="178">
        <f>IFERROR(VLOOKUP($B220,[1]WSW!$R$13:$Y$335,4,FALSE()),0)</f>
        <v>1994382.2671006769</v>
      </c>
      <c r="K220" s="173"/>
      <c r="L220" s="181">
        <f t="shared" si="20"/>
        <v>1921496.2467199205</v>
      </c>
      <c r="M220" s="178">
        <f>[1]beschut_werk!N222</f>
        <v>112866.82212110001</v>
      </c>
      <c r="N220" s="180">
        <f>IFERROR(VLOOKUP($B220,[1]WSW!$R$13:$Y$335,5,FALSE()),0)</f>
        <v>1808629.4245988205</v>
      </c>
      <c r="O220" s="173"/>
      <c r="P220" s="178">
        <f t="shared" si="21"/>
        <v>1905696.7334010305</v>
      </c>
      <c r="Q220" s="179">
        <f>[1]beschut_werk!O222</f>
        <v>120775.38796829546</v>
      </c>
      <c r="R220" s="178">
        <f>IFERROR(VLOOKUP($B220,[1]WSW!$R$13:$Y$335,6,FALSE()),0)</f>
        <v>1784921.345432735</v>
      </c>
      <c r="S220" s="173"/>
      <c r="T220" s="178">
        <f t="shared" si="22"/>
        <v>1802931.6435903423</v>
      </c>
      <c r="U220" s="179">
        <f>[1]beschut_werk!P222</f>
        <v>128593.7363566135</v>
      </c>
      <c r="V220" s="178">
        <f>IFERROR(VLOOKUP($B220,[1]WSW!$R$13:$Y$335,7,FALSE()),0)</f>
        <v>1674337.9072337288</v>
      </c>
      <c r="W220" s="173"/>
      <c r="X220" s="178">
        <f t="shared" si="23"/>
        <v>1748726.5485734479</v>
      </c>
      <c r="Y220" s="179">
        <f>[1]beschut_werk!Q222</f>
        <v>136503.44948337975</v>
      </c>
      <c r="Z220" s="178">
        <f>IFERROR(VLOOKUP($B220,[1]WSW!$R$13:$Y$335,8,FALSE()),0)</f>
        <v>1612223.0990900681</v>
      </c>
      <c r="AB220" s="170"/>
    </row>
    <row r="221" spans="2:28">
      <c r="B221" s="183">
        <v>175</v>
      </c>
      <c r="C221" s="182" t="s">
        <v>232</v>
      </c>
      <c r="D221" s="178">
        <f t="shared" si="18"/>
        <v>3144435.5897865677</v>
      </c>
      <c r="E221" s="179">
        <f>[1]beschut_werk!L223</f>
        <v>113917.34906640297</v>
      </c>
      <c r="F221" s="178">
        <f>IFERROR(VLOOKUP($B221,[1]WSW!$R$13:$Y$335,3,FALSE()),0)</f>
        <v>3030518.240720165</v>
      </c>
      <c r="G221" s="173"/>
      <c r="H221" s="178">
        <f t="shared" si="19"/>
        <v>2964155.2481952319</v>
      </c>
      <c r="I221" s="179">
        <f>[1]beschut_werk!M223</f>
        <v>129176.98020749389</v>
      </c>
      <c r="J221" s="178">
        <f>IFERROR(VLOOKUP($B221,[1]WSW!$R$13:$Y$335,4,FALSE()),0)</f>
        <v>2834978.2679877379</v>
      </c>
      <c r="K221" s="173"/>
      <c r="L221" s="181">
        <f t="shared" si="20"/>
        <v>2875885.588509758</v>
      </c>
      <c r="M221" s="178">
        <f>[1]beschut_werk!N223</f>
        <v>138913.01184135393</v>
      </c>
      <c r="N221" s="180">
        <f>IFERROR(VLOOKUP($B221,[1]WSW!$R$13:$Y$335,5,FALSE()),0)</f>
        <v>2736972.576668404</v>
      </c>
      <c r="O221" s="173"/>
      <c r="P221" s="178">
        <f t="shared" si="21"/>
        <v>2795080.2419001083</v>
      </c>
      <c r="Q221" s="179">
        <f>[1]beschut_werk!O223</f>
        <v>148646.63134559448</v>
      </c>
      <c r="R221" s="178">
        <f>IFERROR(VLOOKUP($B221,[1]WSW!$R$13:$Y$335,6,FALSE()),0)</f>
        <v>2646433.610554514</v>
      </c>
      <c r="S221" s="173"/>
      <c r="T221" s="178">
        <f t="shared" si="22"/>
        <v>2702773.7852898715</v>
      </c>
      <c r="U221" s="179">
        <f>[1]beschut_werk!P223</f>
        <v>158269.21397737053</v>
      </c>
      <c r="V221" s="178">
        <f>IFERROR(VLOOKUP($B221,[1]WSW!$R$13:$Y$335,7,FALSE()),0)</f>
        <v>2544504.5713125011</v>
      </c>
      <c r="W221" s="173"/>
      <c r="X221" s="178">
        <f t="shared" si="23"/>
        <v>2488649.1323639285</v>
      </c>
      <c r="Y221" s="179">
        <f>[1]beschut_werk!Q223</f>
        <v>168004.24551800589</v>
      </c>
      <c r="Z221" s="178">
        <f>IFERROR(VLOOKUP($B221,[1]WSW!$R$13:$Y$335,8,FALSE()),0)</f>
        <v>2320644.8868459226</v>
      </c>
      <c r="AB221" s="170"/>
    </row>
    <row r="222" spans="2:28">
      <c r="B222" s="183">
        <v>1586</v>
      </c>
      <c r="C222" s="182" t="s">
        <v>233</v>
      </c>
      <c r="D222" s="178">
        <f t="shared" si="18"/>
        <v>6630910.1217133366</v>
      </c>
      <c r="E222" s="179">
        <f>[1]beschut_werk!L224</f>
        <v>144769.9644385541</v>
      </c>
      <c r="F222" s="178">
        <f>IFERROR(VLOOKUP($B222,[1]WSW!$R$13:$Y$335,3,FALSE()),0)</f>
        <v>6486140.1572747827</v>
      </c>
      <c r="G222" s="173"/>
      <c r="H222" s="178">
        <f t="shared" si="19"/>
        <v>6326221.129865895</v>
      </c>
      <c r="I222" s="179">
        <f>[1]beschut_werk!M224</f>
        <v>164162.4123470239</v>
      </c>
      <c r="J222" s="178">
        <f>IFERROR(VLOOKUP($B222,[1]WSW!$R$13:$Y$335,4,FALSE()),0)</f>
        <v>6162058.7175188707</v>
      </c>
      <c r="K222" s="173"/>
      <c r="L222" s="181">
        <f t="shared" si="20"/>
        <v>6131341.7911796048</v>
      </c>
      <c r="M222" s="178">
        <f>[1]beschut_werk!N224</f>
        <v>176535.28588172104</v>
      </c>
      <c r="N222" s="180">
        <f>IFERROR(VLOOKUP($B222,[1]WSW!$R$13:$Y$335,5,FALSE()),0)</f>
        <v>5954806.5052978834</v>
      </c>
      <c r="O222" s="173"/>
      <c r="P222" s="178">
        <f t="shared" si="21"/>
        <v>5747903.0832494292</v>
      </c>
      <c r="Q222" s="179">
        <f>[1]beschut_werk!O224</f>
        <v>188905.09400169345</v>
      </c>
      <c r="R222" s="178">
        <f>IFERROR(VLOOKUP($B222,[1]WSW!$R$13:$Y$335,6,FALSE()),0)</f>
        <v>5558997.9892477356</v>
      </c>
      <c r="S222" s="173"/>
      <c r="T222" s="178">
        <f t="shared" si="22"/>
        <v>5479113.0258923015</v>
      </c>
      <c r="U222" s="179">
        <f>[1]beschut_werk!P224</f>
        <v>201133.79276290888</v>
      </c>
      <c r="V222" s="178">
        <f>IFERROR(VLOOKUP($B222,[1]WSW!$R$13:$Y$335,7,FALSE()),0)</f>
        <v>5277979.2331293924</v>
      </c>
      <c r="W222" s="173"/>
      <c r="X222" s="178">
        <f t="shared" si="23"/>
        <v>5216757.6887722062</v>
      </c>
      <c r="Y222" s="179">
        <f>[1]beschut_werk!Q224</f>
        <v>213505.39534579968</v>
      </c>
      <c r="Z222" s="178">
        <f>IFERROR(VLOOKUP($B222,[1]WSW!$R$13:$Y$335,8,FALSE()),0)</f>
        <v>5003252.2934264066</v>
      </c>
      <c r="AB222" s="170"/>
    </row>
    <row r="223" spans="2:28">
      <c r="B223" s="183">
        <v>826</v>
      </c>
      <c r="C223" s="182" t="s">
        <v>234</v>
      </c>
      <c r="D223" s="178">
        <f t="shared" si="18"/>
        <v>6981217.7870290158</v>
      </c>
      <c r="E223" s="179">
        <f>[1]beschut_werk!L225</f>
        <v>512628.07079881406</v>
      </c>
      <c r="F223" s="178">
        <f>IFERROR(VLOOKUP($B223,[1]WSW!$R$13:$Y$335,3,FALSE()),0)</f>
        <v>6468589.7162302015</v>
      </c>
      <c r="G223" s="173"/>
      <c r="H223" s="178">
        <f t="shared" si="19"/>
        <v>6638715.7485776963</v>
      </c>
      <c r="I223" s="179">
        <f>[1]beschut_werk!M225</f>
        <v>581296.41093372344</v>
      </c>
      <c r="J223" s="178">
        <f>IFERROR(VLOOKUP($B223,[1]WSW!$R$13:$Y$335,4,FALSE()),0)</f>
        <v>6057419.3376439726</v>
      </c>
      <c r="K223" s="173"/>
      <c r="L223" s="181">
        <f t="shared" si="20"/>
        <v>6356709.4092009347</v>
      </c>
      <c r="M223" s="178">
        <f>[1]beschut_werk!N225</f>
        <v>625108.55328609352</v>
      </c>
      <c r="N223" s="180">
        <f>IFERROR(VLOOKUP($B223,[1]WSW!$R$13:$Y$335,5,FALSE()),0)</f>
        <v>5731600.8559148414</v>
      </c>
      <c r="O223" s="173"/>
      <c r="P223" s="178">
        <f t="shared" si="21"/>
        <v>6231584.4254961768</v>
      </c>
      <c r="Q223" s="179">
        <f>[1]beschut_werk!O225</f>
        <v>668909.8410551761</v>
      </c>
      <c r="R223" s="178">
        <f>IFERROR(VLOOKUP($B223,[1]WSW!$R$13:$Y$335,6,FALSE()),0)</f>
        <v>5562674.5844410006</v>
      </c>
      <c r="S223" s="173"/>
      <c r="T223" s="178">
        <f t="shared" si="22"/>
        <v>6148983.7193331495</v>
      </c>
      <c r="U223" s="179">
        <f>[1]beschut_werk!P225</f>
        <v>712211.46289816836</v>
      </c>
      <c r="V223" s="178">
        <f>IFERROR(VLOOKUP($B223,[1]WSW!$R$13:$Y$335,7,FALSE()),0)</f>
        <v>5436772.2564349808</v>
      </c>
      <c r="W223" s="173"/>
      <c r="X223" s="178">
        <f t="shared" si="23"/>
        <v>5954886.6499572257</v>
      </c>
      <c r="Y223" s="179">
        <f>[1]beschut_werk!Q225</f>
        <v>756019.10483102768</v>
      </c>
      <c r="Z223" s="178">
        <f>IFERROR(VLOOKUP($B223,[1]WSW!$R$13:$Y$335,8,FALSE()),0)</f>
        <v>5198867.5451261979</v>
      </c>
      <c r="AB223" s="170"/>
    </row>
    <row r="224" spans="2:28">
      <c r="B224" s="183">
        <v>85</v>
      </c>
      <c r="C224" s="182" t="s">
        <v>235</v>
      </c>
      <c r="D224" s="178">
        <f t="shared" si="18"/>
        <v>3135931.1929058344</v>
      </c>
      <c r="E224" s="179">
        <f>[1]beschut_werk!L226</f>
        <v>130530.29580525316</v>
      </c>
      <c r="F224" s="178">
        <f>IFERROR(VLOOKUP($B224,[1]WSW!$R$13:$Y$335,3,FALSE()),0)</f>
        <v>3005400.8971005813</v>
      </c>
      <c r="G224" s="173"/>
      <c r="H224" s="178">
        <f t="shared" si="19"/>
        <v>2877919.0026793252</v>
      </c>
      <c r="I224" s="179">
        <f>[1]beschut_werk!M226</f>
        <v>148015.28982108651</v>
      </c>
      <c r="J224" s="178">
        <f>IFERROR(VLOOKUP($B224,[1]WSW!$R$13:$Y$335,4,FALSE()),0)</f>
        <v>2729903.7128582387</v>
      </c>
      <c r="K224" s="173"/>
      <c r="L224" s="181">
        <f t="shared" si="20"/>
        <v>2740828.3879276048</v>
      </c>
      <c r="M224" s="178">
        <f>[1]beschut_werk!N226</f>
        <v>159171.15940155109</v>
      </c>
      <c r="N224" s="180">
        <f>IFERROR(VLOOKUP($B224,[1]WSW!$R$13:$Y$335,5,FALSE()),0)</f>
        <v>2581657.228526054</v>
      </c>
      <c r="O224" s="173"/>
      <c r="P224" s="178">
        <f t="shared" si="21"/>
        <v>2569997.4616247686</v>
      </c>
      <c r="Q224" s="179">
        <f>[1]beschut_werk!O226</f>
        <v>170324.26508349337</v>
      </c>
      <c r="R224" s="178">
        <f>IFERROR(VLOOKUP($B224,[1]WSW!$R$13:$Y$335,6,FALSE()),0)</f>
        <v>2399673.1965412754</v>
      </c>
      <c r="S224" s="173"/>
      <c r="T224" s="178">
        <f t="shared" si="22"/>
        <v>2551736.9134213943</v>
      </c>
      <c r="U224" s="179">
        <f>[1]beschut_werk!P226</f>
        <v>181350.14101573674</v>
      </c>
      <c r="V224" s="178">
        <f>IFERROR(VLOOKUP($B224,[1]WSW!$R$13:$Y$335,7,FALSE()),0)</f>
        <v>2370386.7724056575</v>
      </c>
      <c r="W224" s="173"/>
      <c r="X224" s="178">
        <f t="shared" si="23"/>
        <v>2350151.8120584837</v>
      </c>
      <c r="Y224" s="179">
        <f>[1]beschut_werk!Q226</f>
        <v>192504.8646560481</v>
      </c>
      <c r="Z224" s="178">
        <f>IFERROR(VLOOKUP($B224,[1]WSW!$R$13:$Y$335,8,FALSE()),0)</f>
        <v>2157646.9474024358</v>
      </c>
      <c r="AB224" s="170"/>
    </row>
    <row r="225" spans="2:28">
      <c r="B225" s="183">
        <v>431</v>
      </c>
      <c r="C225" s="182" t="s">
        <v>236</v>
      </c>
      <c r="D225" s="178">
        <f t="shared" si="18"/>
        <v>28479.337266600709</v>
      </c>
      <c r="E225" s="179">
        <f>[1]beschut_werk!L227</f>
        <v>28479.337266600709</v>
      </c>
      <c r="F225" s="178">
        <f>IFERROR(VLOOKUP($B225,[1]WSW!$R$13:$Y$335,3,FALSE()),0)</f>
        <v>0</v>
      </c>
      <c r="G225" s="173"/>
      <c r="H225" s="178">
        <f t="shared" si="19"/>
        <v>32294.24505187344</v>
      </c>
      <c r="I225" s="179">
        <f>[1]beschut_werk!M227</f>
        <v>32294.24505187344</v>
      </c>
      <c r="J225" s="178">
        <f>IFERROR(VLOOKUP($B225,[1]WSW!$R$13:$Y$335,4,FALSE()),0)</f>
        <v>0</v>
      </c>
      <c r="K225" s="173"/>
      <c r="L225" s="181">
        <f t="shared" si="20"/>
        <v>34728.252960338446</v>
      </c>
      <c r="M225" s="178">
        <f>[1]beschut_werk!N227</f>
        <v>34728.252960338446</v>
      </c>
      <c r="N225" s="180">
        <f>IFERROR(VLOOKUP($B225,[1]WSW!$R$13:$Y$335,5,FALSE()),0)</f>
        <v>0</v>
      </c>
      <c r="O225" s="173"/>
      <c r="P225" s="178">
        <f t="shared" si="21"/>
        <v>37161.657836398575</v>
      </c>
      <c r="Q225" s="179">
        <f>[1]beschut_werk!O227</f>
        <v>37161.657836398575</v>
      </c>
      <c r="R225" s="178">
        <f>IFERROR(VLOOKUP($B225,[1]WSW!$R$13:$Y$335,6,FALSE()),0)</f>
        <v>0</v>
      </c>
      <c r="S225" s="173"/>
      <c r="T225" s="178">
        <f t="shared" si="22"/>
        <v>39567.303494342588</v>
      </c>
      <c r="U225" s="179">
        <f>[1]beschut_werk!P227</f>
        <v>39567.303494342588</v>
      </c>
      <c r="V225" s="178">
        <f>IFERROR(VLOOKUP($B225,[1]WSW!$R$13:$Y$335,7,FALSE()),0)</f>
        <v>0</v>
      </c>
      <c r="W225" s="173"/>
      <c r="X225" s="178">
        <f t="shared" si="23"/>
        <v>42001.061379501429</v>
      </c>
      <c r="Y225" s="179">
        <f>[1]beschut_werk!Q227</f>
        <v>42001.061379501429</v>
      </c>
      <c r="Z225" s="178">
        <f>IFERROR(VLOOKUP($B225,[1]WSW!$R$13:$Y$335,8,FALSE()),0)</f>
        <v>0</v>
      </c>
      <c r="AB225" s="170"/>
    </row>
    <row r="226" spans="2:28">
      <c r="B226" s="183">
        <v>432</v>
      </c>
      <c r="C226" s="182" t="s">
        <v>237</v>
      </c>
      <c r="D226" s="178">
        <f t="shared" si="18"/>
        <v>381172.74108599924</v>
      </c>
      <c r="E226" s="179">
        <f>[1]beschut_werk!L228</f>
        <v>64078.508849851663</v>
      </c>
      <c r="F226" s="178">
        <f>IFERROR(VLOOKUP($B226,[1]WSW!$R$13:$Y$335,3,FALSE()),0)</f>
        <v>317094.23223614757</v>
      </c>
      <c r="G226" s="173"/>
      <c r="H226" s="178">
        <f t="shared" si="19"/>
        <v>364032.24121581315</v>
      </c>
      <c r="I226" s="179">
        <f>[1]beschut_werk!M228</f>
        <v>72662.051366715328</v>
      </c>
      <c r="J226" s="178">
        <f>IFERROR(VLOOKUP($B226,[1]WSW!$R$13:$Y$335,4,FALSE()),0)</f>
        <v>291370.18984909781</v>
      </c>
      <c r="K226" s="173"/>
      <c r="L226" s="181">
        <f t="shared" si="20"/>
        <v>338559.91485810047</v>
      </c>
      <c r="M226" s="178">
        <f>[1]beschut_werk!N228</f>
        <v>78138.569160761574</v>
      </c>
      <c r="N226" s="180">
        <f>IFERROR(VLOOKUP($B226,[1]WSW!$R$13:$Y$335,5,FALSE()),0)</f>
        <v>260421.34569733887</v>
      </c>
      <c r="O226" s="173"/>
      <c r="P226" s="178">
        <f t="shared" si="21"/>
        <v>295188.14699023851</v>
      </c>
      <c r="Q226" s="179">
        <f>[1]beschut_werk!O228</f>
        <v>83613.730131896882</v>
      </c>
      <c r="R226" s="178">
        <f>IFERROR(VLOOKUP($B226,[1]WSW!$R$13:$Y$335,6,FALSE()),0)</f>
        <v>211574.41685834163</v>
      </c>
      <c r="S226" s="173"/>
      <c r="T226" s="178">
        <f t="shared" si="22"/>
        <v>277956.29453590547</v>
      </c>
      <c r="U226" s="179">
        <f>[1]beschut_werk!P228</f>
        <v>89026.432862270929</v>
      </c>
      <c r="V226" s="178">
        <f>IFERROR(VLOOKUP($B226,[1]WSW!$R$13:$Y$335,7,FALSE()),0)</f>
        <v>188929.86167363453</v>
      </c>
      <c r="W226" s="173"/>
      <c r="X226" s="178">
        <f t="shared" si="23"/>
        <v>285468.72318088985</v>
      </c>
      <c r="Y226" s="179">
        <f>[1]beschut_werk!Q228</f>
        <v>94502.388103878329</v>
      </c>
      <c r="Z226" s="178">
        <f>IFERROR(VLOOKUP($B226,[1]WSW!$R$13:$Y$335,8,FALSE()),0)</f>
        <v>190966.33507701155</v>
      </c>
      <c r="AB226" s="170"/>
    </row>
    <row r="227" spans="2:28">
      <c r="B227" s="183">
        <v>86</v>
      </c>
      <c r="C227" s="182" t="s">
        <v>238</v>
      </c>
      <c r="D227" s="178">
        <f t="shared" si="18"/>
        <v>3897301.6535435584</v>
      </c>
      <c r="E227" s="179">
        <f>[1]beschut_werk!L229</f>
        <v>161382.91117740443</v>
      </c>
      <c r="F227" s="178">
        <f>IFERROR(VLOOKUP($B227,[1]WSW!$R$13:$Y$335,3,FALSE()),0)</f>
        <v>3735918.7423661542</v>
      </c>
      <c r="G227" s="173"/>
      <c r="H227" s="178">
        <f t="shared" si="19"/>
        <v>3548818.1072966335</v>
      </c>
      <c r="I227" s="179">
        <f>[1]beschut_werk!M229</f>
        <v>183000.72196061662</v>
      </c>
      <c r="J227" s="178">
        <f>IFERROR(VLOOKUP($B227,[1]WSW!$R$13:$Y$335,4,FALSE()),0)</f>
        <v>3365817.3853360168</v>
      </c>
      <c r="K227" s="173"/>
      <c r="L227" s="181">
        <f t="shared" si="20"/>
        <v>3285737.4320396292</v>
      </c>
      <c r="M227" s="178">
        <f>[1]beschut_werk!N229</f>
        <v>196793.43344191831</v>
      </c>
      <c r="N227" s="180">
        <f>IFERROR(VLOOKUP($B227,[1]WSW!$R$13:$Y$335,5,FALSE()),0)</f>
        <v>3088943.9985977109</v>
      </c>
      <c r="O227" s="173"/>
      <c r="P227" s="178">
        <f t="shared" si="21"/>
        <v>3208411.0447900454</v>
      </c>
      <c r="Q227" s="179">
        <f>[1]beschut_werk!O229</f>
        <v>210582.72773959246</v>
      </c>
      <c r="R227" s="178">
        <f>IFERROR(VLOOKUP($B227,[1]WSW!$R$13:$Y$335,6,FALSE()),0)</f>
        <v>2997828.3170504528</v>
      </c>
      <c r="S227" s="173"/>
      <c r="T227" s="178">
        <f t="shared" si="22"/>
        <v>3110525.5991010438</v>
      </c>
      <c r="U227" s="179">
        <f>[1]beschut_werk!P229</f>
        <v>224214.71980127521</v>
      </c>
      <c r="V227" s="178">
        <f>IFERROR(VLOOKUP($B227,[1]WSW!$R$13:$Y$335,7,FALSE()),0)</f>
        <v>2886310.8792997687</v>
      </c>
      <c r="W227" s="173"/>
      <c r="X227" s="178">
        <f t="shared" si="23"/>
        <v>3041859.2851557476</v>
      </c>
      <c r="Y227" s="179">
        <f>[1]beschut_werk!Q229</f>
        <v>238006.01448384204</v>
      </c>
      <c r="Z227" s="178">
        <f>IFERROR(VLOOKUP($B227,[1]WSW!$R$13:$Y$335,8,FALSE()),0)</f>
        <v>2803853.2706719055</v>
      </c>
      <c r="AB227" s="170"/>
    </row>
    <row r="228" spans="2:28">
      <c r="B228" s="183">
        <v>828</v>
      </c>
      <c r="C228" s="182" t="s">
        <v>239</v>
      </c>
      <c r="D228" s="178">
        <f t="shared" si="18"/>
        <v>20111393.996817756</v>
      </c>
      <c r="E228" s="179">
        <f>[1]beschut_werk!L230</f>
        <v>1727746.4608404425</v>
      </c>
      <c r="F228" s="178">
        <f>IFERROR(VLOOKUP($B228,[1]WSW!$R$13:$Y$335,3,FALSE()),0)</f>
        <v>18383647.535977315</v>
      </c>
      <c r="G228" s="173"/>
      <c r="H228" s="178">
        <f t="shared" si="19"/>
        <v>19253234.912946604</v>
      </c>
      <c r="I228" s="179">
        <f>[1]beschut_werk!M230</f>
        <v>1959184.1998136544</v>
      </c>
      <c r="J228" s="178">
        <f>IFERROR(VLOOKUP($B228,[1]WSW!$R$13:$Y$335,4,FALSE()),0)</f>
        <v>17294050.713132951</v>
      </c>
      <c r="K228" s="173"/>
      <c r="L228" s="181">
        <f t="shared" si="20"/>
        <v>18467249.600864854</v>
      </c>
      <c r="M228" s="178">
        <f>[1]beschut_werk!N230</f>
        <v>2106847.3462605309</v>
      </c>
      <c r="N228" s="180">
        <f>IFERROR(VLOOKUP($B228,[1]WSW!$R$13:$Y$335,5,FALSE()),0)</f>
        <v>16360402.254604323</v>
      </c>
      <c r="O228" s="173"/>
      <c r="P228" s="178">
        <f t="shared" si="21"/>
        <v>17686785.510163322</v>
      </c>
      <c r="Q228" s="179">
        <f>[1]beschut_werk!O230</f>
        <v>2254473.9087415128</v>
      </c>
      <c r="R228" s="178">
        <f>IFERROR(VLOOKUP($B228,[1]WSW!$R$13:$Y$335,6,FALSE()),0)</f>
        <v>15432311.601421811</v>
      </c>
      <c r="S228" s="173"/>
      <c r="T228" s="178">
        <f t="shared" si="22"/>
        <v>17162254.326717056</v>
      </c>
      <c r="U228" s="179">
        <f>[1]beschut_werk!P230</f>
        <v>2400416.4119901159</v>
      </c>
      <c r="V228" s="178">
        <f>IFERROR(VLOOKUP($B228,[1]WSW!$R$13:$Y$335,7,FALSE()),0)</f>
        <v>14761837.914726939</v>
      </c>
      <c r="W228" s="173"/>
      <c r="X228" s="178">
        <f t="shared" si="23"/>
        <v>16687855.647770161</v>
      </c>
      <c r="Y228" s="179">
        <f>[1]beschut_werk!Q230</f>
        <v>2548064.3903564191</v>
      </c>
      <c r="Z228" s="178">
        <f>IFERROR(VLOOKUP($B228,[1]WSW!$R$13:$Y$335,8,FALSE()),0)</f>
        <v>14139791.257413741</v>
      </c>
      <c r="AB228" s="170"/>
    </row>
    <row r="229" spans="2:28">
      <c r="B229" s="183">
        <v>1509</v>
      </c>
      <c r="C229" s="182" t="s">
        <v>240</v>
      </c>
      <c r="D229" s="178">
        <f t="shared" si="18"/>
        <v>5428727.4075781507</v>
      </c>
      <c r="E229" s="179">
        <f>[1]beschut_werk!L231</f>
        <v>310899.43182705849</v>
      </c>
      <c r="F229" s="178">
        <f>IFERROR(VLOOKUP($B229,[1]WSW!$R$13:$Y$335,3,FALSE()),0)</f>
        <v>5117827.9757510927</v>
      </c>
      <c r="G229" s="173"/>
      <c r="H229" s="178">
        <f t="shared" si="19"/>
        <v>5137250.5570471967</v>
      </c>
      <c r="I229" s="179">
        <f>[1]beschut_werk!M231</f>
        <v>352545.50848295254</v>
      </c>
      <c r="J229" s="178">
        <f>IFERROR(VLOOKUP($B229,[1]WSW!$R$13:$Y$335,4,FALSE()),0)</f>
        <v>4784705.0485642441</v>
      </c>
      <c r="K229" s="173"/>
      <c r="L229" s="181">
        <f t="shared" si="20"/>
        <v>5070202.1435331088</v>
      </c>
      <c r="M229" s="178">
        <f>[1]beschut_werk!N231</f>
        <v>379116.76148369553</v>
      </c>
      <c r="N229" s="180">
        <f>IFERROR(VLOOKUP($B229,[1]WSW!$R$13:$Y$335,5,FALSE()),0)</f>
        <v>4691085.3820494134</v>
      </c>
      <c r="O229" s="173"/>
      <c r="P229" s="178">
        <f t="shared" si="21"/>
        <v>4945492.8341328166</v>
      </c>
      <c r="Q229" s="179">
        <f>[1]beschut_werk!O231</f>
        <v>405681.43138068542</v>
      </c>
      <c r="R229" s="178">
        <f>IFERROR(VLOOKUP($B229,[1]WSW!$R$13:$Y$335,6,FALSE()),0)</f>
        <v>4539811.4027521312</v>
      </c>
      <c r="S229" s="173"/>
      <c r="T229" s="178">
        <f t="shared" si="22"/>
        <v>4693599.0386778917</v>
      </c>
      <c r="U229" s="179">
        <f>[1]beschut_werk!P231</f>
        <v>431943.06314657425</v>
      </c>
      <c r="V229" s="178">
        <f>IFERROR(VLOOKUP($B229,[1]WSW!$R$13:$Y$335,7,FALSE()),0)</f>
        <v>4261655.9755313173</v>
      </c>
      <c r="W229" s="173"/>
      <c r="X229" s="178">
        <f t="shared" si="23"/>
        <v>4542476.2258733772</v>
      </c>
      <c r="Y229" s="179">
        <f>[1]beschut_werk!Q231</f>
        <v>458511.58672622498</v>
      </c>
      <c r="Z229" s="178">
        <f>IFERROR(VLOOKUP($B229,[1]WSW!$R$13:$Y$335,8,FALSE()),0)</f>
        <v>4083964.6391471527</v>
      </c>
      <c r="AB229" s="170"/>
    </row>
    <row r="230" spans="2:28">
      <c r="B230" s="183">
        <v>437</v>
      </c>
      <c r="C230" s="182" t="s">
        <v>241</v>
      </c>
      <c r="D230" s="178">
        <f t="shared" si="18"/>
        <v>264610.91964787029</v>
      </c>
      <c r="E230" s="179">
        <f>[1]beschut_werk!L232</f>
        <v>30852.615372150791</v>
      </c>
      <c r="F230" s="178">
        <f>IFERROR(VLOOKUP($B230,[1]WSW!$R$13:$Y$335,3,FALSE()),0)</f>
        <v>233758.30427571951</v>
      </c>
      <c r="G230" s="173"/>
      <c r="H230" s="178">
        <f t="shared" si="19"/>
        <v>263508.29570944299</v>
      </c>
      <c r="I230" s="179">
        <f>[1]beschut_werk!M232</f>
        <v>34985.432139529585</v>
      </c>
      <c r="J230" s="178">
        <f>IFERROR(VLOOKUP($B230,[1]WSW!$R$13:$Y$335,4,FALSE()),0)</f>
        <v>228522.8635699134</v>
      </c>
      <c r="K230" s="173"/>
      <c r="L230" s="181">
        <f t="shared" si="20"/>
        <v>267043.5490407116</v>
      </c>
      <c r="M230" s="178">
        <f>[1]beschut_werk!N232</f>
        <v>37622.274040366668</v>
      </c>
      <c r="N230" s="180">
        <f>IFERROR(VLOOKUP($B230,[1]WSW!$R$13:$Y$335,5,FALSE()),0)</f>
        <v>229421.27500034493</v>
      </c>
      <c r="O230" s="173"/>
      <c r="P230" s="178">
        <f t="shared" si="21"/>
        <v>270946.45823653485</v>
      </c>
      <c r="Q230" s="179">
        <f>[1]beschut_werk!O232</f>
        <v>40258.462656098491</v>
      </c>
      <c r="R230" s="178">
        <f>IFERROR(VLOOKUP($B230,[1]WSW!$R$13:$Y$335,6,FALSE()),0)</f>
        <v>230687.99558043637</v>
      </c>
      <c r="S230" s="173"/>
      <c r="T230" s="178">
        <f t="shared" si="22"/>
        <v>274105.10114907689</v>
      </c>
      <c r="U230" s="179">
        <f>[1]beschut_werk!P232</f>
        <v>42864.578785537829</v>
      </c>
      <c r="V230" s="178">
        <f>IFERROR(VLOOKUP($B230,[1]WSW!$R$13:$Y$335,7,FALSE()),0)</f>
        <v>231240.52236353906</v>
      </c>
      <c r="W230" s="173"/>
      <c r="X230" s="178">
        <f t="shared" si="23"/>
        <v>246266.31500593788</v>
      </c>
      <c r="Y230" s="179">
        <f>[1]beschut_werk!Q232</f>
        <v>45501.149827793255</v>
      </c>
      <c r="Z230" s="178">
        <f>IFERROR(VLOOKUP($B230,[1]WSW!$R$13:$Y$335,8,FALSE()),0)</f>
        <v>200765.16517814461</v>
      </c>
      <c r="AB230" s="170"/>
    </row>
    <row r="231" spans="2:28">
      <c r="B231" s="183">
        <v>589</v>
      </c>
      <c r="C231" s="182" t="s">
        <v>242</v>
      </c>
      <c r="D231" s="178">
        <f t="shared" si="18"/>
        <v>514278.24904800038</v>
      </c>
      <c r="E231" s="179">
        <f>[1]beschut_werk!L233</f>
        <v>14239.668633300354</v>
      </c>
      <c r="F231" s="178">
        <f>IFERROR(VLOOKUP($B231,[1]WSW!$R$13:$Y$335,3,FALSE()),0)</f>
        <v>500038.58041470003</v>
      </c>
      <c r="G231" s="173"/>
      <c r="H231" s="178">
        <f t="shared" si="19"/>
        <v>505181.46597421775</v>
      </c>
      <c r="I231" s="179">
        <f>[1]beschut_werk!M233</f>
        <v>16147.12252593672</v>
      </c>
      <c r="J231" s="178">
        <f>IFERROR(VLOOKUP($B231,[1]WSW!$R$13:$Y$335,4,FALSE()),0)</f>
        <v>489034.34344828106</v>
      </c>
      <c r="K231" s="173"/>
      <c r="L231" s="181">
        <f t="shared" si="20"/>
        <v>473362.88531300379</v>
      </c>
      <c r="M231" s="178">
        <f>[1]beschut_werk!N233</f>
        <v>17364.126480169223</v>
      </c>
      <c r="N231" s="180">
        <f>IFERROR(VLOOKUP($B231,[1]WSW!$R$13:$Y$335,5,FALSE()),0)</f>
        <v>455998.75883283454</v>
      </c>
      <c r="O231" s="173"/>
      <c r="P231" s="178">
        <f t="shared" si="21"/>
        <v>476377.68537508626</v>
      </c>
      <c r="Q231" s="179">
        <f>[1]beschut_werk!O233</f>
        <v>18580.828918199288</v>
      </c>
      <c r="R231" s="178">
        <f>IFERROR(VLOOKUP($B231,[1]WSW!$R$13:$Y$335,6,FALSE()),0)</f>
        <v>457796.85645688698</v>
      </c>
      <c r="S231" s="173"/>
      <c r="T231" s="178">
        <f t="shared" si="22"/>
        <v>479121.93349573563</v>
      </c>
      <c r="U231" s="179">
        <f>[1]beschut_werk!P233</f>
        <v>19783.651747171294</v>
      </c>
      <c r="V231" s="178">
        <f>IFERROR(VLOOKUP($B231,[1]WSW!$R$13:$Y$335,7,FALSE()),0)</f>
        <v>459338.28174856433</v>
      </c>
      <c r="W231" s="173"/>
      <c r="X231" s="178">
        <f t="shared" si="23"/>
        <v>426702.75147877698</v>
      </c>
      <c r="Y231" s="179">
        <f>[1]beschut_werk!Q233</f>
        <v>21000.530689750714</v>
      </c>
      <c r="Z231" s="178">
        <f>IFERROR(VLOOKUP($B231,[1]WSW!$R$13:$Y$335,8,FALSE()),0)</f>
        <v>405702.22078902624</v>
      </c>
      <c r="AB231" s="170"/>
    </row>
    <row r="232" spans="2:28">
      <c r="B232" s="183">
        <v>1734</v>
      </c>
      <c r="C232" s="182" t="s">
        <v>243</v>
      </c>
      <c r="D232" s="178">
        <f t="shared" si="18"/>
        <v>3890977.1051387228</v>
      </c>
      <c r="E232" s="179">
        <f>[1]beschut_werk!L234</f>
        <v>329885.65667145816</v>
      </c>
      <c r="F232" s="178">
        <f>IFERROR(VLOOKUP($B232,[1]WSW!$R$13:$Y$335,3,FALSE()),0)</f>
        <v>3561091.4484672644</v>
      </c>
      <c r="G232" s="173"/>
      <c r="H232" s="178">
        <f t="shared" si="19"/>
        <v>3764251.1570400014</v>
      </c>
      <c r="I232" s="179">
        <f>[1]beschut_werk!M234</f>
        <v>374075.00518420053</v>
      </c>
      <c r="J232" s="178">
        <f>IFERROR(VLOOKUP($B232,[1]WSW!$R$13:$Y$335,4,FALSE()),0)</f>
        <v>3390176.1518558008</v>
      </c>
      <c r="K232" s="173"/>
      <c r="L232" s="181">
        <f t="shared" si="20"/>
        <v>3670342.5347725875</v>
      </c>
      <c r="M232" s="178">
        <f>[1]beschut_werk!N234</f>
        <v>402268.9301239202</v>
      </c>
      <c r="N232" s="180">
        <f>IFERROR(VLOOKUP($B232,[1]WSW!$R$13:$Y$335,5,FALSE()),0)</f>
        <v>3268073.6046486674</v>
      </c>
      <c r="O232" s="173"/>
      <c r="P232" s="178">
        <f t="shared" si="21"/>
        <v>3654066.2189860991</v>
      </c>
      <c r="Q232" s="179">
        <f>[1]beschut_werk!O234</f>
        <v>430455.8699382834</v>
      </c>
      <c r="R232" s="178">
        <f>IFERROR(VLOOKUP($B232,[1]WSW!$R$13:$Y$335,6,FALSE()),0)</f>
        <v>3223610.3490478159</v>
      </c>
      <c r="S232" s="173"/>
      <c r="T232" s="178">
        <f t="shared" si="22"/>
        <v>3277901.812972866</v>
      </c>
      <c r="U232" s="179">
        <f>[1]beschut_werk!P234</f>
        <v>458321.26547613484</v>
      </c>
      <c r="V232" s="178">
        <f>IFERROR(VLOOKUP($B232,[1]WSW!$R$13:$Y$335,7,FALSE()),0)</f>
        <v>2819580.5474967309</v>
      </c>
      <c r="W232" s="173"/>
      <c r="X232" s="178">
        <f t="shared" si="23"/>
        <v>3096068.4512295523</v>
      </c>
      <c r="Y232" s="179">
        <f>[1]beschut_werk!Q234</f>
        <v>486512.29431255808</v>
      </c>
      <c r="Z232" s="178">
        <f>IFERROR(VLOOKUP($B232,[1]WSW!$R$13:$Y$335,8,FALSE()),0)</f>
        <v>2609556.1569169941</v>
      </c>
      <c r="AB232" s="170"/>
    </row>
    <row r="233" spans="2:28">
      <c r="B233" s="183">
        <v>590</v>
      </c>
      <c r="C233" s="182" t="s">
        <v>244</v>
      </c>
      <c r="D233" s="178">
        <f t="shared" si="18"/>
        <v>2013497.3686927415</v>
      </c>
      <c r="E233" s="179">
        <f>[1]beschut_werk!L235</f>
        <v>161382.91117740443</v>
      </c>
      <c r="F233" s="178">
        <f>IFERROR(VLOOKUP($B233,[1]WSW!$R$13:$Y$335,3,FALSE()),0)</f>
        <v>1852114.457515337</v>
      </c>
      <c r="G233" s="173"/>
      <c r="H233" s="178">
        <f t="shared" si="19"/>
        <v>1945934.5435329145</v>
      </c>
      <c r="I233" s="179">
        <f>[1]beschut_werk!M235</f>
        <v>183000.72196061662</v>
      </c>
      <c r="J233" s="178">
        <f>IFERROR(VLOOKUP($B233,[1]WSW!$R$13:$Y$335,4,FALSE()),0)</f>
        <v>1762933.821572298</v>
      </c>
      <c r="K233" s="173"/>
      <c r="L233" s="181">
        <f t="shared" si="20"/>
        <v>1866253.3318904846</v>
      </c>
      <c r="M233" s="178">
        <f>[1]beschut_werk!N235</f>
        <v>196793.43344191831</v>
      </c>
      <c r="N233" s="180">
        <f>IFERROR(VLOOKUP($B233,[1]WSW!$R$13:$Y$335,5,FALSE()),0)</f>
        <v>1669459.8984485662</v>
      </c>
      <c r="O233" s="173"/>
      <c r="P233" s="178">
        <f t="shared" si="21"/>
        <v>1704431.654556181</v>
      </c>
      <c r="Q233" s="179">
        <f>[1]beschut_werk!O235</f>
        <v>210582.72773959246</v>
      </c>
      <c r="R233" s="178">
        <f>IFERROR(VLOOKUP($B233,[1]WSW!$R$13:$Y$335,6,FALSE()),0)</f>
        <v>1493848.9268165885</v>
      </c>
      <c r="S233" s="173"/>
      <c r="T233" s="178">
        <f t="shared" si="22"/>
        <v>1653929.056693516</v>
      </c>
      <c r="U233" s="179">
        <f>[1]beschut_werk!P235</f>
        <v>224214.71980127521</v>
      </c>
      <c r="V233" s="178">
        <f>IFERROR(VLOOKUP($B233,[1]WSW!$R$13:$Y$335,7,FALSE()),0)</f>
        <v>1429714.3368922407</v>
      </c>
      <c r="W233" s="173"/>
      <c r="X233" s="178">
        <f t="shared" si="23"/>
        <v>1542519.4707199365</v>
      </c>
      <c r="Y233" s="179">
        <f>[1]beschut_werk!Q235</f>
        <v>238006.01448384204</v>
      </c>
      <c r="Z233" s="178">
        <f>IFERROR(VLOOKUP($B233,[1]WSW!$R$13:$Y$335,8,FALSE()),0)</f>
        <v>1304513.4562360945</v>
      </c>
      <c r="AB233" s="170"/>
    </row>
    <row r="234" spans="2:28">
      <c r="B234" s="183">
        <v>1894</v>
      </c>
      <c r="C234" s="182" t="s">
        <v>245</v>
      </c>
      <c r="D234" s="178">
        <f t="shared" si="18"/>
        <v>6653481.1000623489</v>
      </c>
      <c r="E234" s="179">
        <f>[1]beschut_werk!L236</f>
        <v>189862.24844400512</v>
      </c>
      <c r="F234" s="178">
        <f>IFERROR(VLOOKUP($B234,[1]WSW!$R$13:$Y$335,3,FALSE()),0)</f>
        <v>6463618.851618344</v>
      </c>
      <c r="G234" s="173"/>
      <c r="H234" s="178">
        <f t="shared" si="19"/>
        <v>6376946.2826747028</v>
      </c>
      <c r="I234" s="179">
        <f>[1]beschut_werk!M236</f>
        <v>215294.96701249006</v>
      </c>
      <c r="J234" s="178">
        <f>IFERROR(VLOOKUP($B234,[1]WSW!$R$13:$Y$335,4,FALSE()),0)</f>
        <v>6161651.3156622127</v>
      </c>
      <c r="K234" s="173"/>
      <c r="L234" s="181">
        <f t="shared" si="20"/>
        <v>6010625.359445991</v>
      </c>
      <c r="M234" s="178">
        <f>[1]beschut_werk!N236</f>
        <v>231521.68640225678</v>
      </c>
      <c r="N234" s="180">
        <f>IFERROR(VLOOKUP($B234,[1]WSW!$R$13:$Y$335,5,FALSE()),0)</f>
        <v>5779103.6730437344</v>
      </c>
      <c r="O234" s="173"/>
      <c r="P234" s="178">
        <f t="shared" si="21"/>
        <v>5788869.7212561285</v>
      </c>
      <c r="Q234" s="179">
        <f>[1]beschut_werk!O236</f>
        <v>247744.38557599104</v>
      </c>
      <c r="R234" s="178">
        <f>IFERROR(VLOOKUP($B234,[1]WSW!$R$13:$Y$335,6,FALSE()),0)</f>
        <v>5541125.3356801374</v>
      </c>
      <c r="S234" s="173"/>
      <c r="T234" s="178">
        <f t="shared" si="22"/>
        <v>5427523.6143865567</v>
      </c>
      <c r="U234" s="179">
        <f>[1]beschut_werk!P236</f>
        <v>263782.02329561778</v>
      </c>
      <c r="V234" s="178">
        <f>IFERROR(VLOOKUP($B234,[1]WSW!$R$13:$Y$335,7,FALSE()),0)</f>
        <v>5163741.591090939</v>
      </c>
      <c r="W234" s="173"/>
      <c r="X234" s="178">
        <f t="shared" si="23"/>
        <v>5229514.0041136546</v>
      </c>
      <c r="Y234" s="179">
        <f>[1]beschut_werk!Q236</f>
        <v>280007.07586334349</v>
      </c>
      <c r="Z234" s="178">
        <f>IFERROR(VLOOKUP($B234,[1]WSW!$R$13:$Y$335,8,FALSE()),0)</f>
        <v>4949506.9282503109</v>
      </c>
      <c r="AB234" s="170"/>
    </row>
    <row r="235" spans="2:28">
      <c r="B235" s="183">
        <v>765</v>
      </c>
      <c r="C235" s="182" t="s">
        <v>246</v>
      </c>
      <c r="D235" s="178">
        <f t="shared" si="18"/>
        <v>5388589.1899098316</v>
      </c>
      <c r="E235" s="179">
        <f>[1]beschut_werk!L237</f>
        <v>151889.79875520457</v>
      </c>
      <c r="F235" s="178">
        <f>IFERROR(VLOOKUP($B235,[1]WSW!$R$13:$Y$335,3,FALSE()),0)</f>
        <v>5236699.3911546273</v>
      </c>
      <c r="G235" s="173"/>
      <c r="H235" s="178">
        <f t="shared" si="19"/>
        <v>4998230.5137129845</v>
      </c>
      <c r="I235" s="179">
        <f>[1]beschut_werk!M237</f>
        <v>172235.97360999259</v>
      </c>
      <c r="J235" s="178">
        <f>IFERROR(VLOOKUP($B235,[1]WSW!$R$13:$Y$335,4,FALSE()),0)</f>
        <v>4825994.5401029922</v>
      </c>
      <c r="K235" s="173"/>
      <c r="L235" s="181">
        <f t="shared" si="20"/>
        <v>4836380.6827164274</v>
      </c>
      <c r="M235" s="178">
        <f>[1]beschut_werk!N237</f>
        <v>185217.34912180601</v>
      </c>
      <c r="N235" s="180">
        <f>IFERROR(VLOOKUP($B235,[1]WSW!$R$13:$Y$335,5,FALSE()),0)</f>
        <v>4651163.3335946212</v>
      </c>
      <c r="O235" s="173"/>
      <c r="P235" s="178">
        <f t="shared" si="21"/>
        <v>4633912.9325709641</v>
      </c>
      <c r="Q235" s="179">
        <f>[1]beschut_werk!O237</f>
        <v>198195.50846079347</v>
      </c>
      <c r="R235" s="178">
        <f>IFERROR(VLOOKUP($B235,[1]WSW!$R$13:$Y$335,6,FALSE()),0)</f>
        <v>4435717.4241101705</v>
      </c>
      <c r="S235" s="173"/>
      <c r="T235" s="178">
        <f t="shared" si="22"/>
        <v>4464133.2326151421</v>
      </c>
      <c r="U235" s="179">
        <f>[1]beschut_werk!P237</f>
        <v>211025.61863649491</v>
      </c>
      <c r="V235" s="178">
        <f>IFERROR(VLOOKUP($B235,[1]WSW!$R$13:$Y$335,7,FALSE()),0)</f>
        <v>4253107.6139786476</v>
      </c>
      <c r="W235" s="173"/>
      <c r="X235" s="178">
        <f t="shared" si="23"/>
        <v>4327927.8184128199</v>
      </c>
      <c r="Y235" s="179">
        <f>[1]beschut_werk!Q237</f>
        <v>224005.66069067549</v>
      </c>
      <c r="Z235" s="178">
        <f>IFERROR(VLOOKUP($B235,[1]WSW!$R$13:$Y$335,8,FALSE()),0)</f>
        <v>4103922.1577221439</v>
      </c>
      <c r="AB235" s="170"/>
    </row>
    <row r="236" spans="2:28">
      <c r="B236" s="183">
        <v>1926</v>
      </c>
      <c r="C236" s="182" t="s">
        <v>247</v>
      </c>
      <c r="D236" s="178">
        <f t="shared" si="18"/>
        <v>182742.41412735466</v>
      </c>
      <c r="E236" s="179">
        <f>[1]beschut_werk!L238</f>
        <v>182742.41412735466</v>
      </c>
      <c r="F236" s="178">
        <f>IFERROR(VLOOKUP($B236,[1]WSW!$R$13:$Y$335,3,FALSE()),0)</f>
        <v>0</v>
      </c>
      <c r="G236" s="173"/>
      <c r="H236" s="178">
        <f t="shared" si="19"/>
        <v>207221.40574952136</v>
      </c>
      <c r="I236" s="179">
        <f>[1]beschut_werk!M238</f>
        <v>207221.40574952136</v>
      </c>
      <c r="J236" s="178">
        <f>IFERROR(VLOOKUP($B236,[1]WSW!$R$13:$Y$335,4,FALSE()),0)</f>
        <v>0</v>
      </c>
      <c r="K236" s="173"/>
      <c r="L236" s="181">
        <f t="shared" si="20"/>
        <v>222839.6231621718</v>
      </c>
      <c r="M236" s="178">
        <f>[1]beschut_werk!N238</f>
        <v>222839.6231621718</v>
      </c>
      <c r="N236" s="180">
        <f>IFERROR(VLOOKUP($B236,[1]WSW!$R$13:$Y$335,5,FALSE()),0)</f>
        <v>0</v>
      </c>
      <c r="O236" s="173"/>
      <c r="P236" s="178">
        <f t="shared" si="21"/>
        <v>238453.97111689101</v>
      </c>
      <c r="Q236" s="179">
        <f>[1]beschut_werk!O238</f>
        <v>238453.97111689101</v>
      </c>
      <c r="R236" s="178">
        <f>IFERROR(VLOOKUP($B236,[1]WSW!$R$13:$Y$335,6,FALSE()),0)</f>
        <v>0</v>
      </c>
      <c r="S236" s="173"/>
      <c r="T236" s="178">
        <f t="shared" si="22"/>
        <v>253890.19742203178</v>
      </c>
      <c r="U236" s="179">
        <f>[1]beschut_werk!P238</f>
        <v>253890.19742203178</v>
      </c>
      <c r="V236" s="178">
        <f>IFERROR(VLOOKUP($B236,[1]WSW!$R$13:$Y$335,7,FALSE()),0)</f>
        <v>0</v>
      </c>
      <c r="W236" s="173"/>
      <c r="X236" s="178">
        <f t="shared" si="23"/>
        <v>269506.81051846768</v>
      </c>
      <c r="Y236" s="179">
        <f>[1]beschut_werk!Q238</f>
        <v>269506.81051846768</v>
      </c>
      <c r="Z236" s="178">
        <f>IFERROR(VLOOKUP($B236,[1]WSW!$R$13:$Y$335,8,FALSE()),0)</f>
        <v>0</v>
      </c>
      <c r="AB236" s="170"/>
    </row>
    <row r="237" spans="2:28">
      <c r="B237" s="183">
        <v>439</v>
      </c>
      <c r="C237" s="182" t="s">
        <v>248</v>
      </c>
      <c r="D237" s="178">
        <f t="shared" si="18"/>
        <v>6976795.1685640449</v>
      </c>
      <c r="E237" s="179">
        <f>[1]beschut_werk!L239</f>
        <v>771315.38430376968</v>
      </c>
      <c r="F237" s="178">
        <f>IFERROR(VLOOKUP($B237,[1]WSW!$R$13:$Y$335,3,FALSE()),0)</f>
        <v>6205479.7842602748</v>
      </c>
      <c r="G237" s="173"/>
      <c r="H237" s="178">
        <f t="shared" si="19"/>
        <v>6890106.2184551219</v>
      </c>
      <c r="I237" s="179">
        <f>[1]beschut_werk!M239</f>
        <v>874635.80348823965</v>
      </c>
      <c r="J237" s="178">
        <f>IFERROR(VLOOKUP($B237,[1]WSW!$R$13:$Y$335,4,FALSE()),0)</f>
        <v>6015470.4149668822</v>
      </c>
      <c r="K237" s="173"/>
      <c r="L237" s="181">
        <f t="shared" si="20"/>
        <v>6688830.166983353</v>
      </c>
      <c r="M237" s="178">
        <f>[1]beschut_werk!N239</f>
        <v>940556.85100916668</v>
      </c>
      <c r="N237" s="180">
        <f>IFERROR(VLOOKUP($B237,[1]WSW!$R$13:$Y$335,5,FALSE()),0)</f>
        <v>5748273.3159741862</v>
      </c>
      <c r="O237" s="173"/>
      <c r="P237" s="178">
        <f t="shared" si="21"/>
        <v>6436578.4690156914</v>
      </c>
      <c r="Q237" s="179">
        <f>[1]beschut_werk!O239</f>
        <v>1006461.5664024621</v>
      </c>
      <c r="R237" s="178">
        <f>IFERROR(VLOOKUP($B237,[1]WSW!$R$13:$Y$335,6,FALSE()),0)</f>
        <v>5430116.9026132291</v>
      </c>
      <c r="S237" s="173"/>
      <c r="T237" s="178">
        <f t="shared" si="22"/>
        <v>6331994.9142191475</v>
      </c>
      <c r="U237" s="179">
        <f>[1]beschut_werk!P239</f>
        <v>1071614.4696384456</v>
      </c>
      <c r="V237" s="178">
        <f>IFERROR(VLOOKUP($B237,[1]WSW!$R$13:$Y$335,7,FALSE()),0)</f>
        <v>5260380.4445807021</v>
      </c>
      <c r="W237" s="173"/>
      <c r="X237" s="178">
        <f t="shared" si="23"/>
        <v>6225825.9267304335</v>
      </c>
      <c r="Y237" s="179">
        <f>[1]beschut_werk!Q239</f>
        <v>1137528.7456948312</v>
      </c>
      <c r="Z237" s="178">
        <f>IFERROR(VLOOKUP($B237,[1]WSW!$R$13:$Y$335,8,FALSE()),0)</f>
        <v>5088297.1810356025</v>
      </c>
      <c r="AB237" s="170"/>
    </row>
    <row r="238" spans="2:28">
      <c r="B238" s="183">
        <v>273</v>
      </c>
      <c r="C238" s="182" t="s">
        <v>249</v>
      </c>
      <c r="D238" s="178">
        <f t="shared" si="18"/>
        <v>2184067.080903322</v>
      </c>
      <c r="E238" s="179">
        <f>[1]beschut_werk!L240</f>
        <v>102050.95853865269</v>
      </c>
      <c r="F238" s="178">
        <f>IFERROR(VLOOKUP($B238,[1]WSW!$R$13:$Y$335,3,FALSE()),0)</f>
        <v>2082016.1223646691</v>
      </c>
      <c r="G238" s="173"/>
      <c r="H238" s="178">
        <f t="shared" si="19"/>
        <v>2041003.8019767236</v>
      </c>
      <c r="I238" s="179">
        <f>[1]beschut_werk!M240</f>
        <v>115721.04476921333</v>
      </c>
      <c r="J238" s="178">
        <f>IFERROR(VLOOKUP($B238,[1]WSW!$R$13:$Y$335,4,FALSE()),0)</f>
        <v>1925282.7572075103</v>
      </c>
      <c r="K238" s="173"/>
      <c r="L238" s="181">
        <f t="shared" si="20"/>
        <v>1931941.9947648225</v>
      </c>
      <c r="M238" s="178">
        <f>[1]beschut_werk!N240</f>
        <v>124442.90644121294</v>
      </c>
      <c r="N238" s="180">
        <f>IFERROR(VLOOKUP($B238,[1]WSW!$R$13:$Y$335,5,FALSE()),0)</f>
        <v>1807499.0883236097</v>
      </c>
      <c r="O238" s="173"/>
      <c r="P238" s="178">
        <f t="shared" si="21"/>
        <v>1785015.4337795756</v>
      </c>
      <c r="Q238" s="179">
        <f>[1]beschut_werk!O240</f>
        <v>133162.60724709509</v>
      </c>
      <c r="R238" s="178">
        <f>IFERROR(VLOOKUP($B238,[1]WSW!$R$13:$Y$335,6,FALSE()),0)</f>
        <v>1651852.8265324805</v>
      </c>
      <c r="S238" s="173"/>
      <c r="T238" s="178">
        <f t="shared" si="22"/>
        <v>1762855.3639387242</v>
      </c>
      <c r="U238" s="179">
        <f>[1]beschut_werk!P240</f>
        <v>141782.83752139448</v>
      </c>
      <c r="V238" s="178">
        <f>IFERROR(VLOOKUP($B238,[1]WSW!$R$13:$Y$335,7,FALSE()),0)</f>
        <v>1621072.5264173297</v>
      </c>
      <c r="W238" s="173"/>
      <c r="X238" s="178">
        <f t="shared" si="23"/>
        <v>1686481.3874626355</v>
      </c>
      <c r="Y238" s="179">
        <f>[1]beschut_werk!Q240</f>
        <v>150503.80327654703</v>
      </c>
      <c r="Z238" s="178">
        <f>IFERROR(VLOOKUP($B238,[1]WSW!$R$13:$Y$335,8,FALSE()),0)</f>
        <v>1535977.5841860885</v>
      </c>
      <c r="AB238" s="170"/>
    </row>
    <row r="239" spans="2:28">
      <c r="B239" s="183">
        <v>177</v>
      </c>
      <c r="C239" s="182" t="s">
        <v>250</v>
      </c>
      <c r="D239" s="178">
        <f t="shared" si="18"/>
        <v>4753109.5346738305</v>
      </c>
      <c r="E239" s="179">
        <f>[1]beschut_werk!L241</f>
        <v>156636.35496630453</v>
      </c>
      <c r="F239" s="178">
        <f>IFERROR(VLOOKUP($B239,[1]WSW!$R$13:$Y$335,3,FALSE()),0)</f>
        <v>4596473.1797075262</v>
      </c>
      <c r="G239" s="173"/>
      <c r="H239" s="178">
        <f t="shared" si="19"/>
        <v>4321649.5571264727</v>
      </c>
      <c r="I239" s="179">
        <f>[1]beschut_werk!M241</f>
        <v>177618.34778530462</v>
      </c>
      <c r="J239" s="178">
        <f>IFERROR(VLOOKUP($B239,[1]WSW!$R$13:$Y$335,4,FALSE()),0)</f>
        <v>4144031.2093411684</v>
      </c>
      <c r="K239" s="173"/>
      <c r="L239" s="181">
        <f t="shared" si="20"/>
        <v>4038687.3879676168</v>
      </c>
      <c r="M239" s="178">
        <f>[1]beschut_werk!N241</f>
        <v>191005.39128186219</v>
      </c>
      <c r="N239" s="180">
        <f>IFERROR(VLOOKUP($B239,[1]WSW!$R$13:$Y$335,5,FALSE()),0)</f>
        <v>3847681.9966857545</v>
      </c>
      <c r="O239" s="173"/>
      <c r="P239" s="178">
        <f t="shared" si="21"/>
        <v>3710544.8649622509</v>
      </c>
      <c r="Q239" s="179">
        <f>[1]beschut_werk!O241</f>
        <v>204389.11810019301</v>
      </c>
      <c r="R239" s="178">
        <f>IFERROR(VLOOKUP($B239,[1]WSW!$R$13:$Y$335,6,FALSE()),0)</f>
        <v>3506155.7468620581</v>
      </c>
      <c r="S239" s="173"/>
      <c r="T239" s="178">
        <f t="shared" si="22"/>
        <v>3484856.4496597918</v>
      </c>
      <c r="U239" s="179">
        <f>[1]beschut_werk!P241</f>
        <v>217620.1692188851</v>
      </c>
      <c r="V239" s="178">
        <f>IFERROR(VLOOKUP($B239,[1]WSW!$R$13:$Y$335,7,FALSE()),0)</f>
        <v>3267236.2804409065</v>
      </c>
      <c r="W239" s="173"/>
      <c r="X239" s="178">
        <f t="shared" si="23"/>
        <v>3395612.9991888092</v>
      </c>
      <c r="Y239" s="179">
        <f>[1]beschut_werk!Q241</f>
        <v>231005.83758725878</v>
      </c>
      <c r="Z239" s="178">
        <f>IFERROR(VLOOKUP($B239,[1]WSW!$R$13:$Y$335,8,FALSE()),0)</f>
        <v>3164607.1616015504</v>
      </c>
      <c r="AB239" s="170"/>
    </row>
    <row r="240" spans="2:28">
      <c r="B240" s="183">
        <v>703</v>
      </c>
      <c r="C240" s="182" t="s">
        <v>251</v>
      </c>
      <c r="D240" s="178">
        <f t="shared" si="18"/>
        <v>1501650.5630081971</v>
      </c>
      <c r="E240" s="179">
        <f>[1]beschut_werk!L242</f>
        <v>109170.79285530282</v>
      </c>
      <c r="F240" s="178">
        <f>IFERROR(VLOOKUP($B240,[1]WSW!$R$13:$Y$335,3,FALSE()),0)</f>
        <v>1392479.7701528943</v>
      </c>
      <c r="G240" s="173"/>
      <c r="H240" s="178">
        <f t="shared" si="19"/>
        <v>1368182.2739494322</v>
      </c>
      <c r="I240" s="179">
        <f>[1]beschut_werk!M242</f>
        <v>123794.60603218162</v>
      </c>
      <c r="J240" s="178">
        <f>IFERROR(VLOOKUP($B240,[1]WSW!$R$13:$Y$335,4,FALSE()),0)</f>
        <v>1244387.6679172507</v>
      </c>
      <c r="K240" s="173"/>
      <c r="L240" s="181">
        <f t="shared" si="20"/>
        <v>1329341.862993862</v>
      </c>
      <c r="M240" s="178">
        <f>[1]beschut_werk!N242</f>
        <v>133124.96968129746</v>
      </c>
      <c r="N240" s="180">
        <f>IFERROR(VLOOKUP($B240,[1]WSW!$R$13:$Y$335,5,FALSE()),0)</f>
        <v>1196216.8933125646</v>
      </c>
      <c r="O240" s="173"/>
      <c r="P240" s="178">
        <f t="shared" si="21"/>
        <v>1309178.1322669447</v>
      </c>
      <c r="Q240" s="179">
        <f>[1]beschut_werk!O242</f>
        <v>142453.02170619468</v>
      </c>
      <c r="R240" s="178">
        <f>IFERROR(VLOOKUP($B240,[1]WSW!$R$13:$Y$335,6,FALSE()),0)</f>
        <v>1166725.1105607501</v>
      </c>
      <c r="S240" s="173"/>
      <c r="T240" s="178">
        <f t="shared" si="22"/>
        <v>1287813.5433498444</v>
      </c>
      <c r="U240" s="179">
        <f>[1]beschut_werk!P242</f>
        <v>151674.66339498005</v>
      </c>
      <c r="V240" s="178">
        <f>IFERROR(VLOOKUP($B240,[1]WSW!$R$13:$Y$335,7,FALSE()),0)</f>
        <v>1136138.8799548643</v>
      </c>
      <c r="W240" s="173"/>
      <c r="X240" s="178">
        <f t="shared" si="23"/>
        <v>1254934.1342264772</v>
      </c>
      <c r="Y240" s="179">
        <f>[1]beschut_werk!Q242</f>
        <v>161004.06862142228</v>
      </c>
      <c r="Z240" s="178">
        <f>IFERROR(VLOOKUP($B240,[1]WSW!$R$13:$Y$335,8,FALSE()),0)</f>
        <v>1093930.0656050548</v>
      </c>
      <c r="AB240" s="170"/>
    </row>
    <row r="241" spans="2:28">
      <c r="B241" s="183">
        <v>274</v>
      </c>
      <c r="C241" s="182" t="s">
        <v>252</v>
      </c>
      <c r="D241" s="178">
        <f t="shared" si="18"/>
        <v>2538085.2140078628</v>
      </c>
      <c r="E241" s="179">
        <f>[1]beschut_werk!L243</f>
        <v>263433.86971605686</v>
      </c>
      <c r="F241" s="178">
        <f>IFERROR(VLOOKUP($B241,[1]WSW!$R$13:$Y$335,3,FALSE()),0)</f>
        <v>2274651.3442918058</v>
      </c>
      <c r="G241" s="173"/>
      <c r="H241" s="178">
        <f t="shared" si="19"/>
        <v>2460844.2657726444</v>
      </c>
      <c r="I241" s="179">
        <f>[1]beschut_werk!M243</f>
        <v>298721.76672982972</v>
      </c>
      <c r="J241" s="178">
        <f>IFERROR(VLOOKUP($B241,[1]WSW!$R$13:$Y$335,4,FALSE()),0)</f>
        <v>2162122.4990428146</v>
      </c>
      <c r="K241" s="173"/>
      <c r="L241" s="181">
        <f t="shared" si="20"/>
        <v>2384825.3140557576</v>
      </c>
      <c r="M241" s="178">
        <f>[1]beschut_werk!N243</f>
        <v>321236.33988313098</v>
      </c>
      <c r="N241" s="180">
        <f>IFERROR(VLOOKUP($B241,[1]WSW!$R$13:$Y$335,5,FALSE()),0)</f>
        <v>2063588.9741726264</v>
      </c>
      <c r="O241" s="173"/>
      <c r="P241" s="178">
        <f t="shared" si="21"/>
        <v>2361515.2763235467</v>
      </c>
      <c r="Q241" s="179">
        <f>[1]beschut_werk!O243</f>
        <v>343745.33498668723</v>
      </c>
      <c r="R241" s="178">
        <f>IFERROR(VLOOKUP($B241,[1]WSW!$R$13:$Y$335,6,FALSE()),0)</f>
        <v>2017769.9413368595</v>
      </c>
      <c r="S241" s="173"/>
      <c r="T241" s="178">
        <f t="shared" si="22"/>
        <v>2393792.716422352</v>
      </c>
      <c r="U241" s="179">
        <f>[1]beschut_werk!P243</f>
        <v>365997.55732266937</v>
      </c>
      <c r="V241" s="178">
        <f>IFERROR(VLOOKUP($B241,[1]WSW!$R$13:$Y$335,7,FALSE()),0)</f>
        <v>2027795.1590996825</v>
      </c>
      <c r="W241" s="173"/>
      <c r="X241" s="178">
        <f t="shared" si="23"/>
        <v>2351542.2141507021</v>
      </c>
      <c r="Y241" s="179">
        <f>[1]beschut_werk!Q243</f>
        <v>388509.81776038872</v>
      </c>
      <c r="Z241" s="178">
        <f>IFERROR(VLOOKUP($B241,[1]WSW!$R$13:$Y$335,8,FALSE()),0)</f>
        <v>1963032.3963903133</v>
      </c>
      <c r="AB241" s="170"/>
    </row>
    <row r="242" spans="2:28">
      <c r="B242" s="183">
        <v>339</v>
      </c>
      <c r="C242" s="182" t="s">
        <v>253</v>
      </c>
      <c r="D242" s="178">
        <f t="shared" si="18"/>
        <v>311183.64313926065</v>
      </c>
      <c r="E242" s="179">
        <f>[1]beschut_werk!L244</f>
        <v>23732.781055500673</v>
      </c>
      <c r="F242" s="178">
        <f>IFERROR(VLOOKUP($B242,[1]WSW!$R$13:$Y$335,3,FALSE()),0)</f>
        <v>287450.86208375997</v>
      </c>
      <c r="G242" s="173"/>
      <c r="H242" s="178">
        <f t="shared" si="19"/>
        <v>307311.39247077482</v>
      </c>
      <c r="I242" s="179">
        <f>[1]beschut_werk!M244</f>
        <v>26911.87087656129</v>
      </c>
      <c r="J242" s="178">
        <f>IFERROR(VLOOKUP($B242,[1]WSW!$R$13:$Y$335,4,FALSE()),0)</f>
        <v>280399.52159421355</v>
      </c>
      <c r="K242" s="173"/>
      <c r="L242" s="181">
        <f t="shared" si="20"/>
        <v>273850.03012226464</v>
      </c>
      <c r="M242" s="178">
        <f>[1]beschut_werk!N244</f>
        <v>28940.210800282133</v>
      </c>
      <c r="N242" s="180">
        <f>IFERROR(VLOOKUP($B242,[1]WSW!$R$13:$Y$335,5,FALSE()),0)</f>
        <v>244909.8193219825</v>
      </c>
      <c r="O242" s="173"/>
      <c r="P242" s="178">
        <f t="shared" si="21"/>
        <v>276843.59770069754</v>
      </c>
      <c r="Q242" s="179">
        <f>[1]beschut_werk!O244</f>
        <v>30968.048196998916</v>
      </c>
      <c r="R242" s="178">
        <f>IFERROR(VLOOKUP($B242,[1]WSW!$R$13:$Y$335,6,FALSE()),0)</f>
        <v>245875.54950369865</v>
      </c>
      <c r="S242" s="173"/>
      <c r="T242" s="178">
        <f t="shared" si="22"/>
        <v>243739.06480435477</v>
      </c>
      <c r="U242" s="179">
        <f>[1]beschut_werk!P244</f>
        <v>32972.752911952266</v>
      </c>
      <c r="V242" s="178">
        <f>IFERROR(VLOOKUP($B242,[1]WSW!$R$13:$Y$335,7,FALSE()),0)</f>
        <v>210766.3118924025</v>
      </c>
      <c r="W242" s="173"/>
      <c r="X242" s="178">
        <f t="shared" si="23"/>
        <v>246213.28129116297</v>
      </c>
      <c r="Y242" s="179">
        <f>[1]beschut_werk!Q244</f>
        <v>35000.88448291798</v>
      </c>
      <c r="Z242" s="178">
        <f>IFERROR(VLOOKUP($B242,[1]WSW!$R$13:$Y$335,8,FALSE()),0)</f>
        <v>211212.39680824499</v>
      </c>
      <c r="AB242" s="170"/>
    </row>
    <row r="243" spans="2:28">
      <c r="B243" s="183">
        <v>1667</v>
      </c>
      <c r="C243" s="182" t="s">
        <v>254</v>
      </c>
      <c r="D243" s="178">
        <f t="shared" si="18"/>
        <v>2958665.1590299988</v>
      </c>
      <c r="E243" s="179">
        <f>[1]beschut_werk!L245</f>
        <v>87811.289905352343</v>
      </c>
      <c r="F243" s="178">
        <f>IFERROR(VLOOKUP($B243,[1]WSW!$R$13:$Y$335,3,FALSE()),0)</f>
        <v>2870853.8691246463</v>
      </c>
      <c r="G243" s="173"/>
      <c r="H243" s="178">
        <f t="shared" si="19"/>
        <v>2802807.8225699598</v>
      </c>
      <c r="I243" s="179">
        <f>[1]beschut_werk!M245</f>
        <v>99573.922243276611</v>
      </c>
      <c r="J243" s="178">
        <f>IFERROR(VLOOKUP($B243,[1]WSW!$R$13:$Y$335,4,FALSE()),0)</f>
        <v>2703233.9003266832</v>
      </c>
      <c r="K243" s="173"/>
      <c r="L243" s="181">
        <f t="shared" si="20"/>
        <v>2715052.431828137</v>
      </c>
      <c r="M243" s="178">
        <f>[1]beschut_werk!N245</f>
        <v>107078.77996104371</v>
      </c>
      <c r="N243" s="180">
        <f>IFERROR(VLOOKUP($B243,[1]WSW!$R$13:$Y$335,5,FALSE()),0)</f>
        <v>2607973.6518670935</v>
      </c>
      <c r="O243" s="173"/>
      <c r="P243" s="178">
        <f t="shared" si="21"/>
        <v>2657865.1814989559</v>
      </c>
      <c r="Q243" s="179">
        <f>[1]beschut_werk!O245</f>
        <v>114581.77832889582</v>
      </c>
      <c r="R243" s="178">
        <f>IFERROR(VLOOKUP($B243,[1]WSW!$R$13:$Y$335,6,FALSE()),0)</f>
        <v>2543283.4031700599</v>
      </c>
      <c r="S243" s="173"/>
      <c r="T243" s="178">
        <f t="shared" si="22"/>
        <v>2519753.9689823585</v>
      </c>
      <c r="U243" s="179">
        <f>[1]beschut_werk!P245</f>
        <v>121999.18577422318</v>
      </c>
      <c r="V243" s="178">
        <f>IFERROR(VLOOKUP($B243,[1]WSW!$R$13:$Y$335,7,FALSE()),0)</f>
        <v>2397754.7832081355</v>
      </c>
      <c r="W243" s="173"/>
      <c r="X243" s="178">
        <f t="shared" si="23"/>
        <v>2485204.9344900474</v>
      </c>
      <c r="Y243" s="179">
        <f>[1]beschut_werk!Q245</f>
        <v>129503.27258679629</v>
      </c>
      <c r="Z243" s="178">
        <f>IFERROR(VLOOKUP($B243,[1]WSW!$R$13:$Y$335,8,FALSE()),0)</f>
        <v>2355701.661903251</v>
      </c>
      <c r="AB243" s="170"/>
    </row>
    <row r="244" spans="2:28">
      <c r="B244" s="183">
        <v>275</v>
      </c>
      <c r="C244" s="182" t="s">
        <v>255</v>
      </c>
      <c r="D244" s="178">
        <f t="shared" si="18"/>
        <v>6906326.4649168253</v>
      </c>
      <c r="E244" s="179">
        <f>[1]beschut_werk!L246</f>
        <v>427190.05899901065</v>
      </c>
      <c r="F244" s="178">
        <f>IFERROR(VLOOKUP($B244,[1]WSW!$R$13:$Y$335,3,FALSE()),0)</f>
        <v>6479136.4059178149</v>
      </c>
      <c r="G244" s="173"/>
      <c r="H244" s="178">
        <f t="shared" si="19"/>
        <v>6511141.6700848648</v>
      </c>
      <c r="I244" s="179">
        <f>[1]beschut_werk!M246</f>
        <v>484413.67577810161</v>
      </c>
      <c r="J244" s="178">
        <f>IFERROR(VLOOKUP($B244,[1]WSW!$R$13:$Y$335,4,FALSE()),0)</f>
        <v>6026727.9943067636</v>
      </c>
      <c r="K244" s="173"/>
      <c r="L244" s="181">
        <f t="shared" si="20"/>
        <v>6361707.2653050683</v>
      </c>
      <c r="M244" s="178">
        <f>[1]beschut_werk!N246</f>
        <v>520923.79440507659</v>
      </c>
      <c r="N244" s="180">
        <f>IFERROR(VLOOKUP($B244,[1]WSW!$R$13:$Y$335,5,FALSE()),0)</f>
        <v>5840783.4708999917</v>
      </c>
      <c r="O244" s="173"/>
      <c r="P244" s="178">
        <f t="shared" si="21"/>
        <v>6097386.2919772118</v>
      </c>
      <c r="Q244" s="179">
        <f>[1]beschut_werk!O246</f>
        <v>557424.86754597863</v>
      </c>
      <c r="R244" s="178">
        <f>IFERROR(VLOOKUP($B244,[1]WSW!$R$13:$Y$335,6,FALSE()),0)</f>
        <v>5539961.4244312337</v>
      </c>
      <c r="S244" s="173"/>
      <c r="T244" s="178">
        <f t="shared" si="22"/>
        <v>5901449.484265619</v>
      </c>
      <c r="U244" s="179">
        <f>[1]beschut_werk!P246</f>
        <v>593509.55241513881</v>
      </c>
      <c r="V244" s="178">
        <f>IFERROR(VLOOKUP($B244,[1]WSW!$R$13:$Y$335,7,FALSE()),0)</f>
        <v>5307939.9318504799</v>
      </c>
      <c r="W244" s="173"/>
      <c r="X244" s="178">
        <f t="shared" si="23"/>
        <v>5684000.4368009837</v>
      </c>
      <c r="Y244" s="179">
        <f>[1]beschut_werk!Q246</f>
        <v>630015.9206925215</v>
      </c>
      <c r="Z244" s="178">
        <f>IFERROR(VLOOKUP($B244,[1]WSW!$R$13:$Y$335,8,FALSE()),0)</f>
        <v>5053984.5161084626</v>
      </c>
      <c r="AB244" s="170"/>
    </row>
    <row r="245" spans="2:28">
      <c r="B245" s="183">
        <v>340</v>
      </c>
      <c r="C245" s="182" t="s">
        <v>256</v>
      </c>
      <c r="D245" s="178">
        <f t="shared" si="18"/>
        <v>1513385.2776891014</v>
      </c>
      <c r="E245" s="179">
        <f>[1]beschut_werk!L247</f>
        <v>68825.065060951805</v>
      </c>
      <c r="F245" s="178">
        <f>IFERROR(VLOOKUP($B245,[1]WSW!$R$13:$Y$335,3,FALSE()),0)</f>
        <v>1444560.2126281497</v>
      </c>
      <c r="G245" s="173"/>
      <c r="H245" s="178">
        <f t="shared" si="19"/>
        <v>1452043.8074729599</v>
      </c>
      <c r="I245" s="179">
        <f>[1]beschut_werk!M247</f>
        <v>78044.425542027588</v>
      </c>
      <c r="J245" s="178">
        <f>IFERROR(VLOOKUP($B245,[1]WSW!$R$13:$Y$335,4,FALSE()),0)</f>
        <v>1373999.3819309322</v>
      </c>
      <c r="K245" s="173"/>
      <c r="L245" s="181">
        <f t="shared" si="20"/>
        <v>1225136.4350171206</v>
      </c>
      <c r="M245" s="178">
        <f>[1]beschut_werk!N247</f>
        <v>83926.611320818032</v>
      </c>
      <c r="N245" s="180">
        <f>IFERROR(VLOOKUP($B245,[1]WSW!$R$13:$Y$335,5,FALSE()),0)</f>
        <v>1141209.8236963025</v>
      </c>
      <c r="O245" s="173"/>
      <c r="P245" s="178">
        <f t="shared" si="21"/>
        <v>1225271.6357826036</v>
      </c>
      <c r="Q245" s="179">
        <f>[1]beschut_werk!O247</f>
        <v>89807.339771296683</v>
      </c>
      <c r="R245" s="178">
        <f>IFERROR(VLOOKUP($B245,[1]WSW!$R$13:$Y$335,6,FALSE()),0)</f>
        <v>1135464.296011307</v>
      </c>
      <c r="S245" s="173"/>
      <c r="T245" s="178">
        <f t="shared" si="22"/>
        <v>1157144.5844142721</v>
      </c>
      <c r="U245" s="179">
        <f>[1]beschut_werk!P247</f>
        <v>95620.983444661382</v>
      </c>
      <c r="V245" s="178">
        <f>IFERROR(VLOOKUP($B245,[1]WSW!$R$13:$Y$335,7,FALSE()),0)</f>
        <v>1061523.6009696107</v>
      </c>
      <c r="W245" s="173"/>
      <c r="X245" s="178">
        <f t="shared" si="23"/>
        <v>1067013.5199933911</v>
      </c>
      <c r="Y245" s="179">
        <f>[1]beschut_werk!Q247</f>
        <v>101502.56500046194</v>
      </c>
      <c r="Z245" s="178">
        <f>IFERROR(VLOOKUP($B245,[1]WSW!$R$13:$Y$335,8,FALSE()),0)</f>
        <v>965510.95499292912</v>
      </c>
      <c r="AB245" s="170"/>
    </row>
    <row r="246" spans="2:28">
      <c r="B246" s="183">
        <v>597</v>
      </c>
      <c r="C246" s="182" t="s">
        <v>257</v>
      </c>
      <c r="D246" s="178">
        <f t="shared" si="18"/>
        <v>206475.19518285544</v>
      </c>
      <c r="E246" s="179">
        <f>[1]beschut_werk!L248</f>
        <v>206475.19518285544</v>
      </c>
      <c r="F246" s="178">
        <f>IFERROR(VLOOKUP($B246,[1]WSW!$R$13:$Y$335,3,FALSE()),0)</f>
        <v>0</v>
      </c>
      <c r="G246" s="173"/>
      <c r="H246" s="178">
        <f t="shared" si="19"/>
        <v>234133.27662608281</v>
      </c>
      <c r="I246" s="179">
        <f>[1]beschut_werk!M248</f>
        <v>234133.27662608281</v>
      </c>
      <c r="J246" s="178">
        <f>IFERROR(VLOOKUP($B246,[1]WSW!$R$13:$Y$335,4,FALSE()),0)</f>
        <v>0</v>
      </c>
      <c r="K246" s="173"/>
      <c r="L246" s="181">
        <f t="shared" si="20"/>
        <v>251779.83396245408</v>
      </c>
      <c r="M246" s="178">
        <f>[1]beschut_werk!N248</f>
        <v>251779.83396245408</v>
      </c>
      <c r="N246" s="180">
        <f>IFERROR(VLOOKUP($B246,[1]WSW!$R$13:$Y$335,5,FALSE()),0)</f>
        <v>0</v>
      </c>
      <c r="O246" s="173"/>
      <c r="P246" s="178">
        <f t="shared" si="21"/>
        <v>269422.01931389008</v>
      </c>
      <c r="Q246" s="179">
        <f>[1]beschut_werk!O248</f>
        <v>269422.01931389008</v>
      </c>
      <c r="R246" s="178">
        <f>IFERROR(VLOOKUP($B246,[1]WSW!$R$13:$Y$335,6,FALSE()),0)</f>
        <v>0</v>
      </c>
      <c r="S246" s="173"/>
      <c r="T246" s="178">
        <f t="shared" si="22"/>
        <v>286862.95033398422</v>
      </c>
      <c r="U246" s="179">
        <f>[1]beschut_werk!P248</f>
        <v>286862.95033398422</v>
      </c>
      <c r="V246" s="178">
        <f>IFERROR(VLOOKUP($B246,[1]WSW!$R$13:$Y$335,7,FALSE()),0)</f>
        <v>0</v>
      </c>
      <c r="W246" s="173"/>
      <c r="X246" s="178">
        <f t="shared" si="23"/>
        <v>304507.69500138587</v>
      </c>
      <c r="Y246" s="179">
        <f>[1]beschut_werk!Q248</f>
        <v>304507.69500138587</v>
      </c>
      <c r="Z246" s="178">
        <f>IFERROR(VLOOKUP($B246,[1]WSW!$R$13:$Y$335,8,FALSE()),0)</f>
        <v>0</v>
      </c>
      <c r="AB246" s="170"/>
    </row>
    <row r="247" spans="2:28">
      <c r="B247" s="183">
        <v>1742</v>
      </c>
      <c r="C247" s="182" t="s">
        <v>258</v>
      </c>
      <c r="D247" s="178">
        <f t="shared" si="18"/>
        <v>3191372.7621211275</v>
      </c>
      <c r="E247" s="179">
        <f>[1]beschut_werk!L249</f>
        <v>156636.35496630453</v>
      </c>
      <c r="F247" s="178">
        <f>IFERROR(VLOOKUP($B247,[1]WSW!$R$13:$Y$335,3,FALSE()),0)</f>
        <v>3034736.4071548227</v>
      </c>
      <c r="G247" s="173"/>
      <c r="H247" s="178">
        <f t="shared" si="19"/>
        <v>2949477.0573759512</v>
      </c>
      <c r="I247" s="179">
        <f>[1]beschut_werk!M249</f>
        <v>177618.34778530462</v>
      </c>
      <c r="J247" s="178">
        <f>IFERROR(VLOOKUP($B247,[1]WSW!$R$13:$Y$335,4,FALSE()),0)</f>
        <v>2771858.7095906464</v>
      </c>
      <c r="K247" s="173"/>
      <c r="L247" s="181">
        <f t="shared" si="20"/>
        <v>2798452.2010989645</v>
      </c>
      <c r="M247" s="178">
        <f>[1]beschut_werk!N249</f>
        <v>191005.39128186219</v>
      </c>
      <c r="N247" s="180">
        <f>IFERROR(VLOOKUP($B247,[1]WSW!$R$13:$Y$335,5,FALSE()),0)</f>
        <v>2607446.8098171023</v>
      </c>
      <c r="O247" s="173"/>
      <c r="P247" s="178">
        <f t="shared" si="21"/>
        <v>2734978.842305907</v>
      </c>
      <c r="Q247" s="179">
        <f>[1]beschut_werk!O249</f>
        <v>204389.11810019301</v>
      </c>
      <c r="R247" s="178">
        <f>IFERROR(VLOOKUP($B247,[1]WSW!$R$13:$Y$335,6,FALSE()),0)</f>
        <v>2530589.7242057142</v>
      </c>
      <c r="S247" s="173"/>
      <c r="T247" s="178">
        <f t="shared" si="22"/>
        <v>2686607.7575985952</v>
      </c>
      <c r="U247" s="179">
        <f>[1]beschut_werk!P249</f>
        <v>217620.1692188851</v>
      </c>
      <c r="V247" s="178">
        <f>IFERROR(VLOOKUP($B247,[1]WSW!$R$13:$Y$335,7,FALSE()),0)</f>
        <v>2468987.58837971</v>
      </c>
      <c r="W247" s="173"/>
      <c r="X247" s="178">
        <f t="shared" si="23"/>
        <v>2582698.803536782</v>
      </c>
      <c r="Y247" s="179">
        <f>[1]beschut_werk!Q249</f>
        <v>231005.83758725878</v>
      </c>
      <c r="Z247" s="178">
        <f>IFERROR(VLOOKUP($B247,[1]WSW!$R$13:$Y$335,8,FALSE()),0)</f>
        <v>2351692.9659495233</v>
      </c>
      <c r="AB247" s="170"/>
    </row>
    <row r="248" spans="2:28">
      <c r="B248" s="183">
        <v>603</v>
      </c>
      <c r="C248" s="182" t="s">
        <v>259</v>
      </c>
      <c r="D248" s="178">
        <f t="shared" si="18"/>
        <v>2538506.9483443317</v>
      </c>
      <c r="E248" s="179">
        <f>[1]beschut_werk!L250</f>
        <v>337005.49098810862</v>
      </c>
      <c r="F248" s="178">
        <f>IFERROR(VLOOKUP($B248,[1]WSW!$R$13:$Y$335,3,FALSE()),0)</f>
        <v>2201501.4573562229</v>
      </c>
      <c r="G248" s="173"/>
      <c r="H248" s="178">
        <f t="shared" si="19"/>
        <v>2443564.768491731</v>
      </c>
      <c r="I248" s="179">
        <f>[1]beschut_werk!M250</f>
        <v>382148.56644716929</v>
      </c>
      <c r="J248" s="178">
        <f>IFERROR(VLOOKUP($B248,[1]WSW!$R$13:$Y$335,4,FALSE()),0)</f>
        <v>2061416.2020445617</v>
      </c>
      <c r="K248" s="173"/>
      <c r="L248" s="181">
        <f t="shared" si="20"/>
        <v>2407956.5609522895</v>
      </c>
      <c r="M248" s="178">
        <f>[1]beschut_werk!N250</f>
        <v>410950.99336400517</v>
      </c>
      <c r="N248" s="180">
        <f>IFERROR(VLOOKUP($B248,[1]WSW!$R$13:$Y$335,5,FALSE()),0)</f>
        <v>1997005.5675882841</v>
      </c>
      <c r="O248" s="173"/>
      <c r="P248" s="178">
        <f t="shared" si="21"/>
        <v>2231329.0987218944</v>
      </c>
      <c r="Q248" s="179">
        <f>[1]beschut_werk!O250</f>
        <v>439746.28439738345</v>
      </c>
      <c r="R248" s="178">
        <f>IFERROR(VLOOKUP($B248,[1]WSW!$R$13:$Y$335,6,FALSE()),0)</f>
        <v>1791582.814324511</v>
      </c>
      <c r="S248" s="173"/>
      <c r="T248" s="178">
        <f t="shared" si="22"/>
        <v>2193990.61680122</v>
      </c>
      <c r="U248" s="179">
        <f>[1]beschut_werk!P250</f>
        <v>468213.09134972095</v>
      </c>
      <c r="V248" s="178">
        <f>IFERROR(VLOOKUP($B248,[1]WSW!$R$13:$Y$335,7,FALSE()),0)</f>
        <v>1725777.525451499</v>
      </c>
      <c r="W248" s="173"/>
      <c r="X248" s="178">
        <f t="shared" si="23"/>
        <v>2114626.0745877209</v>
      </c>
      <c r="Y248" s="179">
        <f>[1]beschut_werk!Q250</f>
        <v>497012.55965743394</v>
      </c>
      <c r="Z248" s="178">
        <f>IFERROR(VLOOKUP($B248,[1]WSW!$R$13:$Y$335,8,FALSE()),0)</f>
        <v>1617613.5149302869</v>
      </c>
      <c r="AB248" s="170"/>
    </row>
    <row r="249" spans="2:28">
      <c r="B249" s="183">
        <v>1669</v>
      </c>
      <c r="C249" s="182" t="s">
        <v>260</v>
      </c>
      <c r="D249" s="178">
        <f t="shared" si="18"/>
        <v>3122568.3957897522</v>
      </c>
      <c r="E249" s="179">
        <f>[1]beschut_werk!L251</f>
        <v>130530.29580525316</v>
      </c>
      <c r="F249" s="178">
        <f>IFERROR(VLOOKUP($B249,[1]WSW!$R$13:$Y$335,3,FALSE()),0)</f>
        <v>2992038.0999844992</v>
      </c>
      <c r="G249" s="173"/>
      <c r="H249" s="178">
        <f t="shared" si="19"/>
        <v>2876382.0025892118</v>
      </c>
      <c r="I249" s="179">
        <f>[1]beschut_werk!M251</f>
        <v>148015.28982108651</v>
      </c>
      <c r="J249" s="178">
        <f>IFERROR(VLOOKUP($B249,[1]WSW!$R$13:$Y$335,4,FALSE()),0)</f>
        <v>2728366.7127681253</v>
      </c>
      <c r="K249" s="173"/>
      <c r="L249" s="181">
        <f t="shared" si="20"/>
        <v>2739188.0948391068</v>
      </c>
      <c r="M249" s="178">
        <f>[1]beschut_werk!N251</f>
        <v>159171.15940155109</v>
      </c>
      <c r="N249" s="180">
        <f>IFERROR(VLOOKUP($B249,[1]WSW!$R$13:$Y$335,5,FALSE()),0)</f>
        <v>2580016.9354375559</v>
      </c>
      <c r="O249" s="173"/>
      <c r="P249" s="178">
        <f t="shared" si="21"/>
        <v>2639585.9353615534</v>
      </c>
      <c r="Q249" s="179">
        <f>[1]beschut_werk!O251</f>
        <v>170324.26508349337</v>
      </c>
      <c r="R249" s="178">
        <f>IFERROR(VLOOKUP($B249,[1]WSW!$R$13:$Y$335,6,FALSE()),0)</f>
        <v>2469261.6702780602</v>
      </c>
      <c r="S249" s="173"/>
      <c r="T249" s="178">
        <f t="shared" si="22"/>
        <v>2589770.7435317412</v>
      </c>
      <c r="U249" s="179">
        <f>[1]beschut_werk!P251</f>
        <v>181350.14101573674</v>
      </c>
      <c r="V249" s="178">
        <f>IFERROR(VLOOKUP($B249,[1]WSW!$R$13:$Y$335,7,FALSE()),0)</f>
        <v>2408420.6025160044</v>
      </c>
      <c r="W249" s="173"/>
      <c r="X249" s="178">
        <f t="shared" si="23"/>
        <v>2614653.4848863375</v>
      </c>
      <c r="Y249" s="179">
        <f>[1]beschut_werk!Q251</f>
        <v>192504.8646560481</v>
      </c>
      <c r="Z249" s="178">
        <f>IFERROR(VLOOKUP($B249,[1]WSW!$R$13:$Y$335,8,FALSE()),0)</f>
        <v>2422148.6202302896</v>
      </c>
      <c r="AB249" s="170"/>
    </row>
    <row r="250" spans="2:28">
      <c r="B250" s="183">
        <v>957</v>
      </c>
      <c r="C250" s="182" t="s">
        <v>261</v>
      </c>
      <c r="D250" s="178">
        <f t="shared" si="18"/>
        <v>12060183.56354408</v>
      </c>
      <c r="E250" s="179">
        <f>[1]beschut_werk!L252</f>
        <v>740462.76893161971</v>
      </c>
      <c r="F250" s="178">
        <f>IFERROR(VLOOKUP($B250,[1]WSW!$R$13:$Y$335,3,FALSE()),0)</f>
        <v>11319720.79461246</v>
      </c>
      <c r="G250" s="173"/>
      <c r="H250" s="178">
        <f t="shared" si="19"/>
        <v>11286648.764817704</v>
      </c>
      <c r="I250" s="179">
        <f>[1]beschut_werk!M252</f>
        <v>839650.37134871085</v>
      </c>
      <c r="J250" s="178">
        <f>IFERROR(VLOOKUP($B250,[1]WSW!$R$13:$Y$335,4,FALSE()),0)</f>
        <v>10446998.393468993</v>
      </c>
      <c r="K250" s="173"/>
      <c r="L250" s="181">
        <f t="shared" si="20"/>
        <v>10612294.788374674</v>
      </c>
      <c r="M250" s="178">
        <f>[1]beschut_werk!N252</f>
        <v>902934.57696880098</v>
      </c>
      <c r="N250" s="180">
        <f>IFERROR(VLOOKUP($B250,[1]WSW!$R$13:$Y$335,5,FALSE()),0)</f>
        <v>9709360.2114058733</v>
      </c>
      <c r="O250" s="173"/>
      <c r="P250" s="178">
        <f t="shared" si="21"/>
        <v>10085208.017941918</v>
      </c>
      <c r="Q250" s="179">
        <f>[1]beschut_werk!O252</f>
        <v>966203.10374636459</v>
      </c>
      <c r="R250" s="178">
        <f>IFERROR(VLOOKUP($B250,[1]WSW!$R$13:$Y$335,6,FALSE()),0)</f>
        <v>9119004.9141955543</v>
      </c>
      <c r="S250" s="173"/>
      <c r="T250" s="178">
        <f t="shared" si="22"/>
        <v>9581888.7014847528</v>
      </c>
      <c r="U250" s="179">
        <f>[1]beschut_werk!P252</f>
        <v>1028749.890852909</v>
      </c>
      <c r="V250" s="178">
        <f>IFERROR(VLOOKUP($B250,[1]WSW!$R$13:$Y$335,7,FALSE()),0)</f>
        <v>8553138.8106318433</v>
      </c>
      <c r="W250" s="173"/>
      <c r="X250" s="178">
        <f t="shared" si="23"/>
        <v>9290311.5445735231</v>
      </c>
      <c r="Y250" s="179">
        <f>[1]beschut_werk!Q252</f>
        <v>1092027.5958670389</v>
      </c>
      <c r="Z250" s="178">
        <f>IFERROR(VLOOKUP($B250,[1]WSW!$R$13:$Y$335,8,FALSE()),0)</f>
        <v>8198283.9487064835</v>
      </c>
      <c r="AB250" s="170"/>
    </row>
    <row r="251" spans="2:28">
      <c r="B251" s="183">
        <v>1674</v>
      </c>
      <c r="C251" s="182" t="s">
        <v>262</v>
      </c>
      <c r="D251" s="178">
        <f t="shared" si="18"/>
        <v>15973753.756455859</v>
      </c>
      <c r="E251" s="179">
        <f>[1]beschut_werk!L253</f>
        <v>733342.93461496918</v>
      </c>
      <c r="F251" s="178">
        <f>IFERROR(VLOOKUP($B251,[1]WSW!$R$13:$Y$335,3,FALSE()),0)</f>
        <v>15240410.82184089</v>
      </c>
      <c r="G251" s="173"/>
      <c r="H251" s="178">
        <f t="shared" si="19"/>
        <v>15176263.965534953</v>
      </c>
      <c r="I251" s="179">
        <f>[1]beschut_werk!M253</f>
        <v>831576.81008574215</v>
      </c>
      <c r="J251" s="178">
        <f>IFERROR(VLOOKUP($B251,[1]WSW!$R$13:$Y$335,4,FALSE()),0)</f>
        <v>14344687.155449212</v>
      </c>
      <c r="K251" s="173"/>
      <c r="L251" s="181">
        <f t="shared" si="20"/>
        <v>14776035.7871402</v>
      </c>
      <c r="M251" s="178">
        <f>[1]beschut_werk!N253</f>
        <v>894252.51372871606</v>
      </c>
      <c r="N251" s="180">
        <f>IFERROR(VLOOKUP($B251,[1]WSW!$R$13:$Y$335,5,FALSE()),0)</f>
        <v>13881783.273411484</v>
      </c>
      <c r="O251" s="173"/>
      <c r="P251" s="178">
        <f t="shared" si="21"/>
        <v>14263256.455974504</v>
      </c>
      <c r="Q251" s="179">
        <f>[1]beschut_werk!O253</f>
        <v>956912.6892872646</v>
      </c>
      <c r="R251" s="178">
        <f>IFERROR(VLOOKUP($B251,[1]WSW!$R$13:$Y$335,6,FALSE()),0)</f>
        <v>13306343.76668724</v>
      </c>
      <c r="S251" s="173"/>
      <c r="T251" s="178">
        <f t="shared" si="22"/>
        <v>13966052.918964149</v>
      </c>
      <c r="U251" s="179">
        <f>[1]beschut_werk!P253</f>
        <v>1018858.064979323</v>
      </c>
      <c r="V251" s="178">
        <f>IFERROR(VLOOKUP($B251,[1]WSW!$R$13:$Y$335,7,FALSE()),0)</f>
        <v>12947194.853984827</v>
      </c>
      <c r="W251" s="173"/>
      <c r="X251" s="178">
        <f t="shared" si="23"/>
        <v>13395845.038420577</v>
      </c>
      <c r="Y251" s="179">
        <f>[1]beschut_werk!Q253</f>
        <v>1081527.3305221633</v>
      </c>
      <c r="Z251" s="178">
        <f>IFERROR(VLOOKUP($B251,[1]WSW!$R$13:$Y$335,8,FALSE()),0)</f>
        <v>12314317.707898414</v>
      </c>
      <c r="AB251" s="170"/>
    </row>
    <row r="252" spans="2:28">
      <c r="B252" s="183">
        <v>599</v>
      </c>
      <c r="C252" s="182" t="s">
        <v>263</v>
      </c>
      <c r="D252" s="178">
        <f t="shared" si="18"/>
        <v>55673897.973092876</v>
      </c>
      <c r="E252" s="179">
        <f>[1]beschut_werk!L254</f>
        <v>4518721.5129673267</v>
      </c>
      <c r="F252" s="178">
        <f>IFERROR(VLOOKUP($B252,[1]WSW!$R$13:$Y$335,3,FALSE()),0)</f>
        <v>51155176.460125551</v>
      </c>
      <c r="G252" s="173"/>
      <c r="H252" s="178">
        <f t="shared" si="19"/>
        <v>52317825.943569385</v>
      </c>
      <c r="I252" s="179">
        <f>[1]beschut_werk!M254</f>
        <v>5124020.2148972685</v>
      </c>
      <c r="J252" s="178">
        <f>IFERROR(VLOOKUP($B252,[1]WSW!$R$13:$Y$335,4,FALSE()),0)</f>
        <v>47193805.728672117</v>
      </c>
      <c r="K252" s="173"/>
      <c r="L252" s="181">
        <f t="shared" si="20"/>
        <v>50483912.558251061</v>
      </c>
      <c r="M252" s="178">
        <f>[1]beschut_werk!N254</f>
        <v>5510216.1363737164</v>
      </c>
      <c r="N252" s="180">
        <f>IFERROR(VLOOKUP($B252,[1]WSW!$R$13:$Y$335,5,FALSE()),0)</f>
        <v>44973696.421877347</v>
      </c>
      <c r="O252" s="173"/>
      <c r="P252" s="178">
        <f t="shared" si="21"/>
        <v>48395487.380507395</v>
      </c>
      <c r="Q252" s="179">
        <f>[1]beschut_werk!O254</f>
        <v>5896316.3767085923</v>
      </c>
      <c r="R252" s="178">
        <f>IFERROR(VLOOKUP($B252,[1]WSW!$R$13:$Y$335,6,FALSE()),0)</f>
        <v>42499171.003798805</v>
      </c>
      <c r="S252" s="173"/>
      <c r="T252" s="178">
        <f t="shared" si="22"/>
        <v>46362570.266318575</v>
      </c>
      <c r="U252" s="179">
        <f>[1]beschut_werk!P254</f>
        <v>6278012.1544357101</v>
      </c>
      <c r="V252" s="178">
        <f>IFERROR(VLOOKUP($B252,[1]WSW!$R$13:$Y$335,7,FALSE()),0)</f>
        <v>40084558.111882865</v>
      </c>
      <c r="W252" s="173"/>
      <c r="X252" s="178">
        <f t="shared" si="23"/>
        <v>44743471.914665885</v>
      </c>
      <c r="Y252" s="179">
        <f>[1]beschut_werk!Q254</f>
        <v>6664168.4055475816</v>
      </c>
      <c r="Z252" s="178">
        <f>IFERROR(VLOOKUP($B252,[1]WSW!$R$13:$Y$335,8,FALSE()),0)</f>
        <v>38079303.509118304</v>
      </c>
      <c r="AB252" s="170"/>
    </row>
    <row r="253" spans="2:28">
      <c r="B253" s="183">
        <v>277</v>
      </c>
      <c r="C253" s="182" t="s">
        <v>264</v>
      </c>
      <c r="D253" s="178">
        <f t="shared" si="18"/>
        <v>81320.2370184069</v>
      </c>
      <c r="E253" s="179">
        <f>[1]beschut_werk!L255</f>
        <v>11295.722962244237</v>
      </c>
      <c r="F253" s="178">
        <f>IFERROR(VLOOKUP($B253,[1]WSW!$R$13:$Y$335,3,FALSE()),0)</f>
        <v>70024.514056162661</v>
      </c>
      <c r="G253" s="173"/>
      <c r="H253" s="178">
        <f t="shared" si="19"/>
        <v>79824.614135778567</v>
      </c>
      <c r="I253" s="179">
        <f>[1]beschut_werk!M255</f>
        <v>11296.593623196361</v>
      </c>
      <c r="J253" s="178">
        <f>IFERROR(VLOOKUP($B253,[1]WSW!$R$13:$Y$335,4,FALSE()),0)</f>
        <v>68528.02051258221</v>
      </c>
      <c r="K253" s="173"/>
      <c r="L253" s="181">
        <f t="shared" si="20"/>
        <v>79974.301941259124</v>
      </c>
      <c r="M253" s="178">
        <f>[1]beschut_werk!N255</f>
        <v>11396.941552219967</v>
      </c>
      <c r="N253" s="180">
        <f>IFERROR(VLOOKUP($B253,[1]WSW!$R$13:$Y$335,5,FALSE()),0)</f>
        <v>68577.360389039153</v>
      </c>
      <c r="O253" s="173"/>
      <c r="P253" s="178">
        <f t="shared" si="21"/>
        <v>80272.926829311516</v>
      </c>
      <c r="Q253" s="179">
        <f>[1]beschut_werk!O255</f>
        <v>11397.229421753687</v>
      </c>
      <c r="R253" s="178">
        <f>IFERROR(VLOOKUP($B253,[1]WSW!$R$13:$Y$335,6,FALSE()),0)</f>
        <v>68875.697407557833</v>
      </c>
      <c r="S253" s="173"/>
      <c r="T253" s="178">
        <f t="shared" si="22"/>
        <v>80274.633422137515</v>
      </c>
      <c r="U253" s="179">
        <f>[1]beschut_werk!P255</f>
        <v>11397.479226358328</v>
      </c>
      <c r="V253" s="178">
        <f>IFERROR(VLOOKUP($B253,[1]WSW!$R$13:$Y$335,7,FALSE()),0)</f>
        <v>68877.154195779192</v>
      </c>
      <c r="W253" s="173"/>
      <c r="X253" s="178">
        <f t="shared" si="23"/>
        <v>80647.748975854178</v>
      </c>
      <c r="Y253" s="179">
        <f>[1]beschut_werk!Q255</f>
        <v>11497.650527151189</v>
      </c>
      <c r="Z253" s="178">
        <f>IFERROR(VLOOKUP($B253,[1]WSW!$R$13:$Y$335,8,FALSE()),0)</f>
        <v>69150.098448702993</v>
      </c>
      <c r="AB253" s="170"/>
    </row>
    <row r="254" spans="2:28">
      <c r="B254" s="183">
        <v>840</v>
      </c>
      <c r="C254" s="182" t="s">
        <v>265</v>
      </c>
      <c r="D254" s="178">
        <f t="shared" si="18"/>
        <v>6909328.6046693027</v>
      </c>
      <c r="E254" s="179">
        <f>[1]beschut_werk!L256</f>
        <v>263433.86971605686</v>
      </c>
      <c r="F254" s="178">
        <f>IFERROR(VLOOKUP($B254,[1]WSW!$R$13:$Y$335,3,FALSE()),0)</f>
        <v>6645894.7349532461</v>
      </c>
      <c r="G254" s="173"/>
      <c r="H254" s="178">
        <f t="shared" si="19"/>
        <v>6515344.4275966268</v>
      </c>
      <c r="I254" s="179">
        <f>[1]beschut_werk!M256</f>
        <v>298721.76672982972</v>
      </c>
      <c r="J254" s="178">
        <f>IFERROR(VLOOKUP($B254,[1]WSW!$R$13:$Y$335,4,FALSE()),0)</f>
        <v>6216622.660866797</v>
      </c>
      <c r="K254" s="173"/>
      <c r="L254" s="181">
        <f t="shared" si="20"/>
        <v>6382366.5742766177</v>
      </c>
      <c r="M254" s="178">
        <f>[1]beschut_werk!N256</f>
        <v>321236.33988313098</v>
      </c>
      <c r="N254" s="180">
        <f>IFERROR(VLOOKUP($B254,[1]WSW!$R$13:$Y$335,5,FALSE()),0)</f>
        <v>6061130.2343934868</v>
      </c>
      <c r="O254" s="173"/>
      <c r="P254" s="178">
        <f t="shared" si="21"/>
        <v>5955612.7153893625</v>
      </c>
      <c r="Q254" s="179">
        <f>[1]beschut_werk!O256</f>
        <v>343745.33498668723</v>
      </c>
      <c r="R254" s="178">
        <f>IFERROR(VLOOKUP($B254,[1]WSW!$R$13:$Y$335,6,FALSE()),0)</f>
        <v>5611867.3804026749</v>
      </c>
      <c r="S254" s="173"/>
      <c r="T254" s="178">
        <f t="shared" si="22"/>
        <v>5743368.2595294863</v>
      </c>
      <c r="U254" s="179">
        <f>[1]beschut_werk!P256</f>
        <v>365997.55732266937</v>
      </c>
      <c r="V254" s="178">
        <f>IFERROR(VLOOKUP($B254,[1]WSW!$R$13:$Y$335,7,FALSE()),0)</f>
        <v>5377370.7022068165</v>
      </c>
      <c r="W254" s="173"/>
      <c r="X254" s="178">
        <f t="shared" si="23"/>
        <v>5421619.5146187609</v>
      </c>
      <c r="Y254" s="179">
        <f>[1]beschut_werk!Q256</f>
        <v>388509.81776038872</v>
      </c>
      <c r="Z254" s="178">
        <f>IFERROR(VLOOKUP($B254,[1]WSW!$R$13:$Y$335,8,FALSE()),0)</f>
        <v>5033109.6968583725</v>
      </c>
      <c r="AB254" s="170"/>
    </row>
    <row r="255" spans="2:28">
      <c r="B255" s="183">
        <v>441</v>
      </c>
      <c r="C255" s="182" t="s">
        <v>266</v>
      </c>
      <c r="D255" s="178">
        <f t="shared" si="18"/>
        <v>5262235.0429795478</v>
      </c>
      <c r="E255" s="179">
        <f>[1]beschut_werk!L257</f>
        <v>246820.92297720653</v>
      </c>
      <c r="F255" s="178">
        <f>IFERROR(VLOOKUP($B255,[1]WSW!$R$13:$Y$335,3,FALSE()),0)</f>
        <v>5015414.1200023415</v>
      </c>
      <c r="G255" s="173"/>
      <c r="H255" s="178">
        <f t="shared" si="19"/>
        <v>5029226.4118546555</v>
      </c>
      <c r="I255" s="179">
        <f>[1]beschut_werk!M257</f>
        <v>279883.45711623691</v>
      </c>
      <c r="J255" s="178">
        <f>IFERROR(VLOOKUP($B255,[1]WSW!$R$13:$Y$335,4,FALSE()),0)</f>
        <v>4749342.9547384186</v>
      </c>
      <c r="K255" s="173"/>
      <c r="L255" s="181">
        <f t="shared" si="20"/>
        <v>4890511.182539816</v>
      </c>
      <c r="M255" s="178">
        <f>[1]beschut_werk!N257</f>
        <v>300978.19232293364</v>
      </c>
      <c r="N255" s="180">
        <f>IFERROR(VLOOKUP($B255,[1]WSW!$R$13:$Y$335,5,FALSE()),0)</f>
        <v>4589532.990216882</v>
      </c>
      <c r="O255" s="173"/>
      <c r="P255" s="178">
        <f t="shared" si="21"/>
        <v>4870279.1407567766</v>
      </c>
      <c r="Q255" s="179">
        <f>[1]beschut_werk!O257</f>
        <v>322067.70124878822</v>
      </c>
      <c r="R255" s="178">
        <f>IFERROR(VLOOKUP($B255,[1]WSW!$R$13:$Y$335,6,FALSE()),0)</f>
        <v>4548211.4395079883</v>
      </c>
      <c r="S255" s="173"/>
      <c r="T255" s="178">
        <f t="shared" si="22"/>
        <v>4705602.3759582527</v>
      </c>
      <c r="U255" s="179">
        <f>[1]beschut_werk!P257</f>
        <v>342916.63028430293</v>
      </c>
      <c r="V255" s="178">
        <f>IFERROR(VLOOKUP($B255,[1]WSW!$R$13:$Y$335,7,FALSE()),0)</f>
        <v>4362685.7456739498</v>
      </c>
      <c r="W255" s="173"/>
      <c r="X255" s="178">
        <f t="shared" si="23"/>
        <v>4548227.5158668486</v>
      </c>
      <c r="Y255" s="179">
        <f>[1]beschut_werk!Q257</f>
        <v>364009.19862234633</v>
      </c>
      <c r="Z255" s="178">
        <f>IFERROR(VLOOKUP($B255,[1]WSW!$R$13:$Y$335,8,FALSE()),0)</f>
        <v>4184218.3172445023</v>
      </c>
      <c r="AB255" s="170"/>
    </row>
    <row r="256" spans="2:28">
      <c r="B256" s="183">
        <v>279</v>
      </c>
      <c r="C256" s="182" t="s">
        <v>267</v>
      </c>
      <c r="D256" s="178">
        <f t="shared" si="18"/>
        <v>226744.71954045937</v>
      </c>
      <c r="E256" s="179">
        <f>[1]beschut_werk!L258</f>
        <v>35599.171583250944</v>
      </c>
      <c r="F256" s="178">
        <f>IFERROR(VLOOKUP($B256,[1]WSW!$R$13:$Y$335,3,FALSE()),0)</f>
        <v>191145.54795720842</v>
      </c>
      <c r="G256" s="173"/>
      <c r="H256" s="178">
        <f t="shared" si="19"/>
        <v>227026.16777391941</v>
      </c>
      <c r="I256" s="179">
        <f>[1]beschut_werk!M258</f>
        <v>40367.806314841873</v>
      </c>
      <c r="J256" s="178">
        <f>IFERROR(VLOOKUP($B256,[1]WSW!$R$13:$Y$335,4,FALSE()),0)</f>
        <v>186658.36145907754</v>
      </c>
      <c r="K256" s="173"/>
      <c r="L256" s="181">
        <f t="shared" si="20"/>
        <v>230584.86494929972</v>
      </c>
      <c r="M256" s="178">
        <f>[1]beschut_werk!N258</f>
        <v>43410.316200423127</v>
      </c>
      <c r="N256" s="180">
        <f>IFERROR(VLOOKUP($B256,[1]WSW!$R$13:$Y$335,5,FALSE()),0)</f>
        <v>187174.54874887661</v>
      </c>
      <c r="O256" s="173"/>
      <c r="P256" s="178">
        <f t="shared" si="21"/>
        <v>198505.03359983166</v>
      </c>
      <c r="Q256" s="179">
        <f>[1]beschut_werk!O258</f>
        <v>46452.072295498307</v>
      </c>
      <c r="R256" s="178">
        <f>IFERROR(VLOOKUP($B256,[1]WSW!$R$13:$Y$335,6,FALSE()),0)</f>
        <v>152052.96130433335</v>
      </c>
      <c r="S256" s="173"/>
      <c r="T256" s="178">
        <f t="shared" si="22"/>
        <v>182155.87879406335</v>
      </c>
      <c r="U256" s="179">
        <f>[1]beschut_werk!P258</f>
        <v>49459.129367928319</v>
      </c>
      <c r="V256" s="178">
        <f>IFERROR(VLOOKUP($B256,[1]WSW!$R$13:$Y$335,7,FALSE()),0)</f>
        <v>132696.74942613504</v>
      </c>
      <c r="W256" s="173"/>
      <c r="X256" s="178">
        <f t="shared" si="23"/>
        <v>185924.63701826517</v>
      </c>
      <c r="Y256" s="179">
        <f>[1]beschut_werk!Q258</f>
        <v>52501.326724376879</v>
      </c>
      <c r="Z256" s="178">
        <f>IFERROR(VLOOKUP($B256,[1]WSW!$R$13:$Y$335,8,FALSE()),0)</f>
        <v>133423.31029388829</v>
      </c>
      <c r="AB256" s="170"/>
    </row>
    <row r="257" spans="2:28">
      <c r="B257" s="183">
        <v>606</v>
      </c>
      <c r="C257" s="182" t="s">
        <v>268</v>
      </c>
      <c r="D257" s="178">
        <f t="shared" si="18"/>
        <v>10642618.680625465</v>
      </c>
      <c r="E257" s="179">
        <f>[1]beschut_werk!L259</f>
        <v>536360.85185431363</v>
      </c>
      <c r="F257" s="178">
        <f>IFERROR(VLOOKUP($B257,[1]WSW!$R$13:$Y$335,3,FALSE()),0)</f>
        <v>10106257.828771152</v>
      </c>
      <c r="G257" s="173"/>
      <c r="H257" s="178">
        <f t="shared" si="19"/>
        <v>9826970.1185752768</v>
      </c>
      <c r="I257" s="179">
        <f>[1]beschut_werk!M259</f>
        <v>608208.28181028343</v>
      </c>
      <c r="J257" s="178">
        <f>IFERROR(VLOOKUP($B257,[1]WSW!$R$13:$Y$335,4,FALSE()),0)</f>
        <v>9218761.8367649931</v>
      </c>
      <c r="K257" s="173"/>
      <c r="L257" s="181">
        <f t="shared" si="20"/>
        <v>9333731.4891234953</v>
      </c>
      <c r="M257" s="178">
        <f>[1]beschut_werk!N259</f>
        <v>654048.76408637431</v>
      </c>
      <c r="N257" s="180">
        <f>IFERROR(VLOOKUP($B257,[1]WSW!$R$13:$Y$335,5,FALSE()),0)</f>
        <v>8679682.7250371203</v>
      </c>
      <c r="O257" s="173"/>
      <c r="P257" s="178">
        <f t="shared" si="21"/>
        <v>9048613.3712360654</v>
      </c>
      <c r="Q257" s="179">
        <f>[1]beschut_werk!O259</f>
        <v>699877.8892521736</v>
      </c>
      <c r="R257" s="178">
        <f>IFERROR(VLOOKUP($B257,[1]WSW!$R$13:$Y$335,6,FALSE()),0)</f>
        <v>8348735.4819838917</v>
      </c>
      <c r="S257" s="173"/>
      <c r="T257" s="178">
        <f t="shared" si="22"/>
        <v>8559297.9181888457</v>
      </c>
      <c r="U257" s="179">
        <f>[1]beschut_werk!P259</f>
        <v>745184.21581011906</v>
      </c>
      <c r="V257" s="178">
        <f>IFERROR(VLOOKUP($B257,[1]WSW!$R$13:$Y$335,7,FALSE()),0)</f>
        <v>7814113.7023787266</v>
      </c>
      <c r="W257" s="173"/>
      <c r="X257" s="178">
        <f t="shared" si="23"/>
        <v>8477651.723784348</v>
      </c>
      <c r="Y257" s="179">
        <f>[1]beschut_werk!Q259</f>
        <v>791019.98931394401</v>
      </c>
      <c r="Z257" s="178">
        <f>IFERROR(VLOOKUP($B257,[1]WSW!$R$13:$Y$335,8,FALSE()),0)</f>
        <v>7686631.7344704038</v>
      </c>
      <c r="AB257" s="170"/>
    </row>
    <row r="258" spans="2:28">
      <c r="B258" s="183">
        <v>88</v>
      </c>
      <c r="C258" s="182" t="s">
        <v>269</v>
      </c>
      <c r="D258" s="178">
        <f t="shared" si="18"/>
        <v>11295.722962244237</v>
      </c>
      <c r="E258" s="179">
        <f>[1]beschut_werk!L260</f>
        <v>11295.722962244237</v>
      </c>
      <c r="F258" s="178">
        <f>IFERROR(VLOOKUP($B258,[1]WSW!$R$13:$Y$335,3,FALSE()),0)</f>
        <v>0</v>
      </c>
      <c r="G258" s="173"/>
      <c r="H258" s="178">
        <f t="shared" si="19"/>
        <v>11296.593623196361</v>
      </c>
      <c r="I258" s="179">
        <f>[1]beschut_werk!M260</f>
        <v>11296.593623196361</v>
      </c>
      <c r="J258" s="178">
        <f>IFERROR(VLOOKUP($B258,[1]WSW!$R$13:$Y$335,4,FALSE()),0)</f>
        <v>0</v>
      </c>
      <c r="K258" s="173"/>
      <c r="L258" s="181">
        <f t="shared" si="20"/>
        <v>11396.941552219967</v>
      </c>
      <c r="M258" s="178">
        <f>[1]beschut_werk!N260</f>
        <v>11396.941552219967</v>
      </c>
      <c r="N258" s="180">
        <f>IFERROR(VLOOKUP($B258,[1]WSW!$R$13:$Y$335,5,FALSE()),0)</f>
        <v>0</v>
      </c>
      <c r="O258" s="173"/>
      <c r="P258" s="178">
        <f t="shared" si="21"/>
        <v>11397.229421753687</v>
      </c>
      <c r="Q258" s="179">
        <f>[1]beschut_werk!O260</f>
        <v>11397.229421753687</v>
      </c>
      <c r="R258" s="178">
        <f>IFERROR(VLOOKUP($B258,[1]WSW!$R$13:$Y$335,6,FALSE()),0)</f>
        <v>0</v>
      </c>
      <c r="S258" s="173"/>
      <c r="T258" s="178">
        <f t="shared" si="22"/>
        <v>11397.479226358328</v>
      </c>
      <c r="U258" s="179">
        <f>[1]beschut_werk!P260</f>
        <v>11397.479226358328</v>
      </c>
      <c r="V258" s="178">
        <f>IFERROR(VLOOKUP($B258,[1]WSW!$R$13:$Y$335,7,FALSE()),0)</f>
        <v>0</v>
      </c>
      <c r="W258" s="173"/>
      <c r="X258" s="178">
        <f t="shared" si="23"/>
        <v>11497.650527151189</v>
      </c>
      <c r="Y258" s="179">
        <f>[1]beschut_werk!Q260</f>
        <v>11497.650527151189</v>
      </c>
      <c r="Z258" s="178">
        <f>IFERROR(VLOOKUP($B258,[1]WSW!$R$13:$Y$335,8,FALSE()),0)</f>
        <v>0</v>
      </c>
      <c r="AB258" s="170"/>
    </row>
    <row r="259" spans="2:28">
      <c r="B259" s="183">
        <v>1676</v>
      </c>
      <c r="C259" s="182" t="s">
        <v>270</v>
      </c>
      <c r="D259" s="178">
        <f t="shared" si="18"/>
        <v>4653049.3744349554</v>
      </c>
      <c r="E259" s="179">
        <f>[1]beschut_werk!L261</f>
        <v>249194.2010827559</v>
      </c>
      <c r="F259" s="178">
        <f>IFERROR(VLOOKUP($B259,[1]WSW!$R$13:$Y$335,3,FALSE()),0)</f>
        <v>4403855.1733521996</v>
      </c>
      <c r="G259" s="173"/>
      <c r="H259" s="178">
        <f t="shared" si="19"/>
        <v>4478143.8609767556</v>
      </c>
      <c r="I259" s="179">
        <f>[1]beschut_werk!M261</f>
        <v>282574.64420389221</v>
      </c>
      <c r="J259" s="178">
        <f>IFERROR(VLOOKUP($B259,[1]WSW!$R$13:$Y$335,4,FALSE()),0)</f>
        <v>4195569.2167728636</v>
      </c>
      <c r="K259" s="173"/>
      <c r="L259" s="181">
        <f t="shared" si="20"/>
        <v>4375751.4421642423</v>
      </c>
      <c r="M259" s="178">
        <f>[1]beschut_werk!N261</f>
        <v>303872.21340296103</v>
      </c>
      <c r="N259" s="180">
        <f>IFERROR(VLOOKUP($B259,[1]WSW!$R$13:$Y$335,5,FALSE()),0)</f>
        <v>4071879.2287612809</v>
      </c>
      <c r="O259" s="173"/>
      <c r="P259" s="178">
        <f t="shared" si="21"/>
        <v>4220696.4771353072</v>
      </c>
      <c r="Q259" s="179">
        <f>[1]beschut_werk!O261</f>
        <v>325164.50606848713</v>
      </c>
      <c r="R259" s="178">
        <f>IFERROR(VLOOKUP($B259,[1]WSW!$R$13:$Y$335,6,FALSE()),0)</f>
        <v>3895531.9710668204</v>
      </c>
      <c r="S259" s="173"/>
      <c r="T259" s="178">
        <f t="shared" si="22"/>
        <v>4134316.7058813483</v>
      </c>
      <c r="U259" s="179">
        <f>[1]beschut_werk!P261</f>
        <v>346213.90557549719</v>
      </c>
      <c r="V259" s="178">
        <f>IFERROR(VLOOKUP($B259,[1]WSW!$R$13:$Y$335,7,FALSE()),0)</f>
        <v>3788102.8003058513</v>
      </c>
      <c r="W259" s="173"/>
      <c r="X259" s="178">
        <f t="shared" si="23"/>
        <v>3961720.0090248585</v>
      </c>
      <c r="Y259" s="179">
        <f>[1]beschut_werk!Q261</f>
        <v>367509.28707063704</v>
      </c>
      <c r="Z259" s="178">
        <f>IFERROR(VLOOKUP($B259,[1]WSW!$R$13:$Y$335,8,FALSE()),0)</f>
        <v>3594210.7219542214</v>
      </c>
      <c r="AB259" s="170"/>
    </row>
    <row r="260" spans="2:28">
      <c r="B260" s="183">
        <v>518</v>
      </c>
      <c r="C260" s="182" t="s">
        <v>271</v>
      </c>
      <c r="D260" s="178">
        <f t="shared" si="18"/>
        <v>44850349.058232754</v>
      </c>
      <c r="E260" s="179">
        <f>[1]beschut_werk!L262</f>
        <v>3348695.4069311395</v>
      </c>
      <c r="F260" s="178">
        <f>IFERROR(VLOOKUP($B260,[1]WSW!$R$13:$Y$335,3,FALSE()),0)</f>
        <v>41501653.651301615</v>
      </c>
      <c r="G260" s="173"/>
      <c r="H260" s="178">
        <f t="shared" si="19"/>
        <v>42426496.120480292</v>
      </c>
      <c r="I260" s="179">
        <f>[1]beschut_werk!M262</f>
        <v>3797264.9806827926</v>
      </c>
      <c r="J260" s="178">
        <f>IFERROR(VLOOKUP($B260,[1]WSW!$R$13:$Y$335,4,FALSE()),0)</f>
        <v>38629231.139797501</v>
      </c>
      <c r="K260" s="173"/>
      <c r="L260" s="181">
        <f t="shared" si="20"/>
        <v>40813222.890784718</v>
      </c>
      <c r="M260" s="178">
        <f>[1]beschut_werk!N262</f>
        <v>4083463.7439198024</v>
      </c>
      <c r="N260" s="180">
        <f>IFERROR(VLOOKUP($B260,[1]WSW!$R$13:$Y$335,5,FALSE()),0)</f>
        <v>36729759.146864913</v>
      </c>
      <c r="O260" s="173"/>
      <c r="P260" s="178">
        <f t="shared" si="21"/>
        <v>39130083.885801025</v>
      </c>
      <c r="Q260" s="179">
        <f>[1]beschut_werk!O262</f>
        <v>4369591.6005965406</v>
      </c>
      <c r="R260" s="178">
        <f>IFERROR(VLOOKUP($B260,[1]WSW!$R$13:$Y$335,6,FALSE()),0)</f>
        <v>34760492.285204485</v>
      </c>
      <c r="S260" s="173"/>
      <c r="T260" s="178">
        <f t="shared" si="22"/>
        <v>37200310.2500256</v>
      </c>
      <c r="U260" s="179">
        <f>[1]beschut_werk!P262</f>
        <v>4652455.435876458</v>
      </c>
      <c r="V260" s="178">
        <f>IFERROR(VLOOKUP($B260,[1]WSW!$R$13:$Y$335,7,FALSE()),0)</f>
        <v>32547854.814149145</v>
      </c>
      <c r="W260" s="173"/>
      <c r="X260" s="178">
        <f t="shared" si="23"/>
        <v>35936141.714040495</v>
      </c>
      <c r="Y260" s="179">
        <f>[1]beschut_werk!Q262</f>
        <v>4938624.8005397189</v>
      </c>
      <c r="Z260" s="178">
        <f>IFERROR(VLOOKUP($B260,[1]WSW!$R$13:$Y$335,8,FALSE()),0)</f>
        <v>30997516.913500775</v>
      </c>
      <c r="AB260" s="170"/>
    </row>
    <row r="261" spans="2:28">
      <c r="B261" s="183">
        <v>796</v>
      </c>
      <c r="C261" s="182" t="s">
        <v>272</v>
      </c>
      <c r="D261" s="178">
        <f t="shared" si="18"/>
        <v>25365633.374871444</v>
      </c>
      <c r="E261" s="179">
        <f>[1]beschut_werk!L263</f>
        <v>2361411.7150223083</v>
      </c>
      <c r="F261" s="178">
        <f>IFERROR(VLOOKUP($B261,[1]WSW!$R$13:$Y$335,3,FALSE()),0)</f>
        <v>23004221.659849137</v>
      </c>
      <c r="G261" s="173"/>
      <c r="H261" s="178">
        <f t="shared" si="19"/>
        <v>24130307.575341288</v>
      </c>
      <c r="I261" s="179">
        <f>[1]beschut_werk!M263</f>
        <v>2677731.1522178389</v>
      </c>
      <c r="J261" s="178">
        <f>IFERROR(VLOOKUP($B261,[1]WSW!$R$13:$Y$335,4,FALSE()),0)</f>
        <v>21452576.423123449</v>
      </c>
      <c r="K261" s="173"/>
      <c r="L261" s="181">
        <f t="shared" si="20"/>
        <v>23220627.769845147</v>
      </c>
      <c r="M261" s="178">
        <f>[1]beschut_werk!N263</f>
        <v>2879550.974628062</v>
      </c>
      <c r="N261" s="180">
        <f>IFERROR(VLOOKUP($B261,[1]WSW!$R$13:$Y$335,5,FALSE()),0)</f>
        <v>20341076.795217086</v>
      </c>
      <c r="O261" s="173"/>
      <c r="P261" s="178">
        <f t="shared" si="21"/>
        <v>22740307.458667085</v>
      </c>
      <c r="Q261" s="179">
        <f>[1]beschut_werk!O263</f>
        <v>3081320.7956013819</v>
      </c>
      <c r="R261" s="178">
        <f>IFERROR(VLOOKUP($B261,[1]WSW!$R$13:$Y$335,6,FALSE()),0)</f>
        <v>19658986.663065702</v>
      </c>
      <c r="S261" s="173"/>
      <c r="T261" s="178">
        <f t="shared" si="22"/>
        <v>22147172.382649139</v>
      </c>
      <c r="U261" s="179">
        <f>[1]beschut_werk!P263</f>
        <v>3280788.914739239</v>
      </c>
      <c r="V261" s="178">
        <f>IFERROR(VLOOKUP($B261,[1]WSW!$R$13:$Y$335,7,FALSE()),0)</f>
        <v>18866383.467909899</v>
      </c>
      <c r="W261" s="173"/>
      <c r="X261" s="178">
        <f t="shared" si="23"/>
        <v>21118475.142169621</v>
      </c>
      <c r="Y261" s="179">
        <f>[1]beschut_werk!Q263</f>
        <v>3482588.0060503264</v>
      </c>
      <c r="Z261" s="178">
        <f>IFERROR(VLOOKUP($B261,[1]WSW!$R$13:$Y$335,8,FALSE()),0)</f>
        <v>17635887.136119295</v>
      </c>
      <c r="AB261" s="170"/>
    </row>
    <row r="262" spans="2:28">
      <c r="B262" s="183">
        <v>965</v>
      </c>
      <c r="C262" s="182" t="s">
        <v>273</v>
      </c>
      <c r="D262" s="178">
        <f t="shared" si="18"/>
        <v>2379104.46664677</v>
      </c>
      <c r="E262" s="179">
        <f>[1]beschut_werk!L264</f>
        <v>52212.118322101378</v>
      </c>
      <c r="F262" s="178">
        <f>IFERROR(VLOOKUP($B262,[1]WSW!$R$13:$Y$335,3,FALSE()),0)</f>
        <v>2326892.3483246686</v>
      </c>
      <c r="G262" s="173"/>
      <c r="H262" s="178">
        <f t="shared" si="19"/>
        <v>2203754.7003097488</v>
      </c>
      <c r="I262" s="179">
        <f>[1]beschut_werk!M264</f>
        <v>59206.11592843473</v>
      </c>
      <c r="J262" s="178">
        <f>IFERROR(VLOOKUP($B262,[1]WSW!$R$13:$Y$335,4,FALSE()),0)</f>
        <v>2144548.584381314</v>
      </c>
      <c r="K262" s="173"/>
      <c r="L262" s="181">
        <f t="shared" si="20"/>
        <v>2111791.5583588658</v>
      </c>
      <c r="M262" s="178">
        <f>[1]beschut_werk!N264</f>
        <v>63668.46376062058</v>
      </c>
      <c r="N262" s="180">
        <f>IFERROR(VLOOKUP($B262,[1]WSW!$R$13:$Y$335,5,FALSE()),0)</f>
        <v>2048123.0945982453</v>
      </c>
      <c r="O262" s="173"/>
      <c r="P262" s="178">
        <f t="shared" si="21"/>
        <v>1876158.6854966248</v>
      </c>
      <c r="Q262" s="179">
        <f>[1]beschut_werk!O264</f>
        <v>68129.706033397495</v>
      </c>
      <c r="R262" s="178">
        <f>IFERROR(VLOOKUP($B262,[1]WSW!$R$13:$Y$335,6,FALSE()),0)</f>
        <v>1808028.9794632273</v>
      </c>
      <c r="S262" s="173"/>
      <c r="T262" s="178">
        <f t="shared" si="22"/>
        <v>1676982.4177984309</v>
      </c>
      <c r="U262" s="179">
        <f>[1]beschut_werk!P264</f>
        <v>72540.056406294854</v>
      </c>
      <c r="V262" s="178">
        <f>IFERROR(VLOOKUP($B262,[1]WSW!$R$13:$Y$335,7,FALSE()),0)</f>
        <v>1604442.361392136</v>
      </c>
      <c r="W262" s="173"/>
      <c r="X262" s="178">
        <f t="shared" si="23"/>
        <v>1533242.3545103208</v>
      </c>
      <c r="Y262" s="179">
        <f>[1]beschut_werk!Q264</f>
        <v>77001.945862419409</v>
      </c>
      <c r="Z262" s="178">
        <f>IFERROR(VLOOKUP($B262,[1]WSW!$R$13:$Y$335,8,FALSE()),0)</f>
        <v>1456240.4086479014</v>
      </c>
      <c r="AB262" s="170"/>
    </row>
    <row r="263" spans="2:28">
      <c r="B263" s="183">
        <v>845</v>
      </c>
      <c r="C263" s="182" t="s">
        <v>274</v>
      </c>
      <c r="D263" s="178">
        <f t="shared" si="18"/>
        <v>4547325.2929863762</v>
      </c>
      <c r="E263" s="179">
        <f>[1]beschut_werk!L265</f>
        <v>218341.58571060587</v>
      </c>
      <c r="F263" s="178">
        <f>IFERROR(VLOOKUP($B263,[1]WSW!$R$13:$Y$335,3,FALSE()),0)</f>
        <v>4328983.7072757706</v>
      </c>
      <c r="G263" s="173"/>
      <c r="H263" s="178">
        <f t="shared" si="19"/>
        <v>4291740.61407487</v>
      </c>
      <c r="I263" s="179">
        <f>[1]beschut_werk!M265</f>
        <v>247589.2120643635</v>
      </c>
      <c r="J263" s="178">
        <f>IFERROR(VLOOKUP($B263,[1]WSW!$R$13:$Y$335,4,FALSE()),0)</f>
        <v>4044151.4020105065</v>
      </c>
      <c r="K263" s="173"/>
      <c r="L263" s="181">
        <f t="shared" si="20"/>
        <v>4080556.8038215288</v>
      </c>
      <c r="M263" s="178">
        <f>[1]beschut_werk!N265</f>
        <v>266249.93936259521</v>
      </c>
      <c r="N263" s="180">
        <f>IFERROR(VLOOKUP($B263,[1]WSW!$R$13:$Y$335,5,FALSE()),0)</f>
        <v>3814306.8644589335</v>
      </c>
      <c r="O263" s="173"/>
      <c r="P263" s="178">
        <f t="shared" si="21"/>
        <v>4041025.6271678801</v>
      </c>
      <c r="Q263" s="179">
        <f>[1]beschut_werk!O265</f>
        <v>284906.04341238964</v>
      </c>
      <c r="R263" s="178">
        <f>IFERROR(VLOOKUP($B263,[1]WSW!$R$13:$Y$335,6,FALSE()),0)</f>
        <v>3756119.5837554904</v>
      </c>
      <c r="S263" s="173"/>
      <c r="T263" s="178">
        <f t="shared" si="22"/>
        <v>3873906.919975461</v>
      </c>
      <c r="U263" s="179">
        <f>[1]beschut_werk!P265</f>
        <v>303349.32678996038</v>
      </c>
      <c r="V263" s="178">
        <f>IFERROR(VLOOKUP($B263,[1]WSW!$R$13:$Y$335,7,FALSE()),0)</f>
        <v>3570557.5931855007</v>
      </c>
      <c r="W263" s="173"/>
      <c r="X263" s="178">
        <f t="shared" si="23"/>
        <v>3820549.3222207897</v>
      </c>
      <c r="Y263" s="179">
        <f>[1]beschut_werk!Q265</f>
        <v>322008.13724284491</v>
      </c>
      <c r="Z263" s="178">
        <f>IFERROR(VLOOKUP($B263,[1]WSW!$R$13:$Y$335,8,FALSE()),0)</f>
        <v>3498541.1849779449</v>
      </c>
      <c r="AB263" s="170"/>
    </row>
    <row r="264" spans="2:28">
      <c r="B264" s="183">
        <v>1883</v>
      </c>
      <c r="C264" s="182" t="s">
        <v>275</v>
      </c>
      <c r="D264" s="178">
        <f t="shared" si="18"/>
        <v>14842007.961213546</v>
      </c>
      <c r="E264" s="179">
        <f>[1]beschut_werk!L266</f>
        <v>730969.65650941979</v>
      </c>
      <c r="F264" s="178">
        <f>IFERROR(VLOOKUP($B264,[1]WSW!$R$13:$Y$335,3,FALSE()),0)</f>
        <v>14111038.304704126</v>
      </c>
      <c r="G264" s="173"/>
      <c r="H264" s="178">
        <f t="shared" si="19"/>
        <v>13905661.878738532</v>
      </c>
      <c r="I264" s="179">
        <f>[1]beschut_werk!M266</f>
        <v>828885.62299808685</v>
      </c>
      <c r="J264" s="178">
        <f>IFERROR(VLOOKUP($B264,[1]WSW!$R$13:$Y$335,4,FALSE()),0)</f>
        <v>13076776.255740445</v>
      </c>
      <c r="K264" s="173"/>
      <c r="L264" s="181">
        <f t="shared" si="20"/>
        <v>13026077.047731036</v>
      </c>
      <c r="M264" s="178">
        <f>[1]beschut_werk!N266</f>
        <v>891358.49264868861</v>
      </c>
      <c r="N264" s="180">
        <f>IFERROR(VLOOKUP($B264,[1]WSW!$R$13:$Y$335,5,FALSE()),0)</f>
        <v>12134718.555082347</v>
      </c>
      <c r="O264" s="173"/>
      <c r="P264" s="178">
        <f t="shared" si="21"/>
        <v>12589075.525981344</v>
      </c>
      <c r="Q264" s="179">
        <f>[1]beschut_werk!O266</f>
        <v>953815.88446756557</v>
      </c>
      <c r="R264" s="178">
        <f>IFERROR(VLOOKUP($B264,[1]WSW!$R$13:$Y$335,6,FALSE()),0)</f>
        <v>11635259.641513778</v>
      </c>
      <c r="S264" s="173"/>
      <c r="T264" s="178">
        <f t="shared" si="22"/>
        <v>11896640.379358405</v>
      </c>
      <c r="U264" s="179">
        <f>[1]beschut_werk!P266</f>
        <v>1015560.7896881287</v>
      </c>
      <c r="V264" s="178">
        <f>IFERROR(VLOOKUP($B264,[1]WSW!$R$13:$Y$335,7,FALSE()),0)</f>
        <v>10881079.589670276</v>
      </c>
      <c r="W264" s="173"/>
      <c r="X264" s="178">
        <f t="shared" si="23"/>
        <v>11329521.777880054</v>
      </c>
      <c r="Y264" s="179">
        <f>[1]beschut_werk!Q266</f>
        <v>1078027.2420738724</v>
      </c>
      <c r="Z264" s="178">
        <f>IFERROR(VLOOKUP($B264,[1]WSW!$R$13:$Y$335,8,FALSE()),0)</f>
        <v>10251494.535806181</v>
      </c>
      <c r="AB264" s="170"/>
    </row>
    <row r="265" spans="2:28">
      <c r="B265" s="183">
        <v>610</v>
      </c>
      <c r="C265" s="182" t="s">
        <v>276</v>
      </c>
      <c r="D265" s="178">
        <f t="shared" si="18"/>
        <v>2668816.2288750261</v>
      </c>
      <c r="E265" s="179">
        <f>[1]beschut_werk!L267</f>
        <v>135276.85201635305</v>
      </c>
      <c r="F265" s="178">
        <f>IFERROR(VLOOKUP($B265,[1]WSW!$R$13:$Y$335,3,FALSE()),0)</f>
        <v>2533539.3768586731</v>
      </c>
      <c r="G265" s="173"/>
      <c r="H265" s="178">
        <f t="shared" si="19"/>
        <v>2527375.9067888763</v>
      </c>
      <c r="I265" s="179">
        <f>[1]beschut_werk!M267</f>
        <v>153397.66399639848</v>
      </c>
      <c r="J265" s="178">
        <f>IFERROR(VLOOKUP($B265,[1]WSW!$R$13:$Y$335,4,FALSE()),0)</f>
        <v>2373978.2427924778</v>
      </c>
      <c r="K265" s="173"/>
      <c r="L265" s="181">
        <f t="shared" si="20"/>
        <v>2436971.0156957246</v>
      </c>
      <c r="M265" s="178">
        <f>[1]beschut_werk!N267</f>
        <v>164959.20156160725</v>
      </c>
      <c r="N265" s="180">
        <f>IFERROR(VLOOKUP($B265,[1]WSW!$R$13:$Y$335,5,FALSE()),0)</f>
        <v>2272011.8141341172</v>
      </c>
      <c r="O265" s="173"/>
      <c r="P265" s="178">
        <f t="shared" si="21"/>
        <v>2405535.0875791167</v>
      </c>
      <c r="Q265" s="179">
        <f>[1]beschut_werk!O267</f>
        <v>176517.87472289283</v>
      </c>
      <c r="R265" s="178">
        <f>IFERROR(VLOOKUP($B265,[1]WSW!$R$13:$Y$335,6,FALSE()),0)</f>
        <v>2229017.2128562238</v>
      </c>
      <c r="S265" s="173"/>
      <c r="T265" s="178">
        <f t="shared" si="22"/>
        <v>2325681.7281082128</v>
      </c>
      <c r="U265" s="179">
        <f>[1]beschut_werk!P267</f>
        <v>187944.69159812687</v>
      </c>
      <c r="V265" s="178">
        <f>IFERROR(VLOOKUP($B265,[1]WSW!$R$13:$Y$335,7,FALSE()),0)</f>
        <v>2137737.0365100862</v>
      </c>
      <c r="W265" s="173"/>
      <c r="X265" s="178">
        <f t="shared" si="23"/>
        <v>2204469.3927496853</v>
      </c>
      <c r="Y265" s="179">
        <f>[1]beschut_werk!Q267</f>
        <v>199505.04155263133</v>
      </c>
      <c r="Z265" s="178">
        <f>IFERROR(VLOOKUP($B265,[1]WSW!$R$13:$Y$335,8,FALSE()),0)</f>
        <v>2004964.3511970541</v>
      </c>
      <c r="AB265" s="170"/>
    </row>
    <row r="266" spans="2:28">
      <c r="B266" s="183">
        <v>1714</v>
      </c>
      <c r="C266" s="182" t="s">
        <v>277</v>
      </c>
      <c r="D266" s="178">
        <f t="shared" si="18"/>
        <v>2247202.9836769132</v>
      </c>
      <c r="E266" s="179">
        <f>[1]beschut_werk!L268</f>
        <v>159009.6330718539</v>
      </c>
      <c r="F266" s="178">
        <f>IFERROR(VLOOKUP($B266,[1]WSW!$R$13:$Y$335,3,FALSE()),0)</f>
        <v>2088193.3506050592</v>
      </c>
      <c r="G266" s="173"/>
      <c r="H266" s="178">
        <f t="shared" si="19"/>
        <v>2025651.5617349693</v>
      </c>
      <c r="I266" s="179">
        <f>[1]beschut_werk!M268</f>
        <v>180309.53487295995</v>
      </c>
      <c r="J266" s="178">
        <f>IFERROR(VLOOKUP($B266,[1]WSW!$R$13:$Y$335,4,FALSE()),0)</f>
        <v>1845342.0268620092</v>
      </c>
      <c r="K266" s="173"/>
      <c r="L266" s="181">
        <f t="shared" si="20"/>
        <v>1955735.0184555145</v>
      </c>
      <c r="M266" s="178">
        <f>[1]beschut_werk!N268</f>
        <v>193899.41236188952</v>
      </c>
      <c r="N266" s="180">
        <f>IFERROR(VLOOKUP($B266,[1]WSW!$R$13:$Y$335,5,FALSE()),0)</f>
        <v>1761835.6060936248</v>
      </c>
      <c r="O266" s="173"/>
      <c r="P266" s="178">
        <f t="shared" si="21"/>
        <v>1947564.8690754317</v>
      </c>
      <c r="Q266" s="179">
        <f>[1]beschut_werk!O268</f>
        <v>207485.92291989195</v>
      </c>
      <c r="R266" s="178">
        <f>IFERROR(VLOOKUP($B266,[1]WSW!$R$13:$Y$335,6,FALSE()),0)</f>
        <v>1740078.9461555397</v>
      </c>
      <c r="S266" s="173"/>
      <c r="T266" s="178">
        <f t="shared" si="22"/>
        <v>1967529.9390969174</v>
      </c>
      <c r="U266" s="179">
        <f>[1]beschut_werk!P268</f>
        <v>220917.44451007934</v>
      </c>
      <c r="V266" s="178">
        <f>IFERROR(VLOOKUP($B266,[1]WSW!$R$13:$Y$335,7,FALSE()),0)</f>
        <v>1746612.4945868379</v>
      </c>
      <c r="W266" s="173"/>
      <c r="X266" s="178">
        <f t="shared" si="23"/>
        <v>1990828.8300537909</v>
      </c>
      <c r="Y266" s="179">
        <f>[1]beschut_werk!Q268</f>
        <v>234505.92603554955</v>
      </c>
      <c r="Z266" s="178">
        <f>IFERROR(VLOOKUP($B266,[1]WSW!$R$13:$Y$335,8,FALSE()),0)</f>
        <v>1756322.9040182414</v>
      </c>
      <c r="AB266" s="170"/>
    </row>
    <row r="267" spans="2:28">
      <c r="B267" s="183">
        <v>90</v>
      </c>
      <c r="C267" s="182" t="s">
        <v>278</v>
      </c>
      <c r="D267" s="178">
        <f t="shared" ref="D267:D330" si="24">SUM(E267:F267)</f>
        <v>12497478.16913322</v>
      </c>
      <c r="E267" s="179">
        <f>[1]beschut_werk!L269</f>
        <v>517374.62700991391</v>
      </c>
      <c r="F267" s="178">
        <f>IFERROR(VLOOKUP($B267,[1]WSW!$R$13:$Y$335,3,FALSE()),0)</f>
        <v>11980103.542123307</v>
      </c>
      <c r="G267" s="173"/>
      <c r="H267" s="178">
        <f t="shared" ref="H267:H330" si="25">SUM(I267:J267)</f>
        <v>11881901.444717623</v>
      </c>
      <c r="I267" s="179">
        <f>[1]beschut_werk!M269</f>
        <v>586678.78510903532</v>
      </c>
      <c r="J267" s="178">
        <f>IFERROR(VLOOKUP($B267,[1]WSW!$R$13:$Y$335,4,FALSE()),0)</f>
        <v>11295222.659608588</v>
      </c>
      <c r="K267" s="173"/>
      <c r="L267" s="181">
        <f t="shared" ref="L267:L330" si="26">SUM(M267:N267)</f>
        <v>11661564.973226558</v>
      </c>
      <c r="M267" s="178">
        <f>[1]beschut_werk!N269</f>
        <v>630896.5954461497</v>
      </c>
      <c r="N267" s="180">
        <f>IFERROR(VLOOKUP($B267,[1]WSW!$R$13:$Y$335,5,FALSE()),0)</f>
        <v>11030668.37778041</v>
      </c>
      <c r="O267" s="173"/>
      <c r="P267" s="178">
        <f t="shared" ref="P267:P330" si="27">SUM(Q267:R267)</f>
        <v>11236940.141127685</v>
      </c>
      <c r="Q267" s="179">
        <f>[1]beschut_werk!O269</f>
        <v>675103.45069457556</v>
      </c>
      <c r="R267" s="178">
        <f>IFERROR(VLOOKUP($B267,[1]WSW!$R$13:$Y$335,6,FALSE()),0)</f>
        <v>10561836.690433109</v>
      </c>
      <c r="S267" s="173"/>
      <c r="T267" s="178">
        <f t="shared" ref="T267:T330" si="28">SUM(U267:V267)</f>
        <v>10898984.514674142</v>
      </c>
      <c r="U267" s="179">
        <f>[1]beschut_werk!P269</f>
        <v>718806.01348055853</v>
      </c>
      <c r="V267" s="178">
        <f>IFERROR(VLOOKUP($B267,[1]WSW!$R$13:$Y$335,7,FALSE()),0)</f>
        <v>10180178.501193583</v>
      </c>
      <c r="W267" s="173"/>
      <c r="X267" s="178">
        <f t="shared" ref="X267:X330" si="29">SUM(Y267:Z267)</f>
        <v>10625431.896390455</v>
      </c>
      <c r="Y267" s="179">
        <f>[1]beschut_werk!Q269</f>
        <v>763019.28172761085</v>
      </c>
      <c r="Z267" s="178">
        <f>IFERROR(VLOOKUP($B267,[1]WSW!$R$13:$Y$335,8,FALSE()),0)</f>
        <v>9862412.6146628447</v>
      </c>
      <c r="AB267" s="170"/>
    </row>
    <row r="268" spans="2:28">
      <c r="B268" s="183">
        <v>342</v>
      </c>
      <c r="C268" s="182" t="s">
        <v>279</v>
      </c>
      <c r="D268" s="178">
        <f t="shared" si="24"/>
        <v>3233098.2403650302</v>
      </c>
      <c r="E268" s="179">
        <f>[1]beschut_werk!L270</f>
        <v>132903.57391080371</v>
      </c>
      <c r="F268" s="178">
        <f>IFERROR(VLOOKUP($B268,[1]WSW!$R$13:$Y$335,3,FALSE()),0)</f>
        <v>3100194.6664542267</v>
      </c>
      <c r="G268" s="173"/>
      <c r="H268" s="178">
        <f t="shared" si="25"/>
        <v>3127652.4959461545</v>
      </c>
      <c r="I268" s="179">
        <f>[1]beschut_werk!M270</f>
        <v>150706.47690874321</v>
      </c>
      <c r="J268" s="178">
        <f>IFERROR(VLOOKUP($B268,[1]WSW!$R$13:$Y$335,4,FALSE()),0)</f>
        <v>2976946.0190374111</v>
      </c>
      <c r="K268" s="173"/>
      <c r="L268" s="181">
        <f t="shared" si="26"/>
        <v>3083845.5623312742</v>
      </c>
      <c r="M268" s="178">
        <f>[1]beschut_werk!N270</f>
        <v>162065.18048157991</v>
      </c>
      <c r="N268" s="180">
        <f>IFERROR(VLOOKUP($B268,[1]WSW!$R$13:$Y$335,5,FALSE()),0)</f>
        <v>2921780.3818496941</v>
      </c>
      <c r="O268" s="173"/>
      <c r="P268" s="178">
        <f t="shared" si="27"/>
        <v>2888354.4788873866</v>
      </c>
      <c r="Q268" s="179">
        <f>[1]beschut_werk!O270</f>
        <v>173421.06990319391</v>
      </c>
      <c r="R268" s="178">
        <f>IFERROR(VLOOKUP($B268,[1]WSW!$R$13:$Y$335,6,FALSE()),0)</f>
        <v>2714933.4089841926</v>
      </c>
      <c r="S268" s="173"/>
      <c r="T268" s="178">
        <f t="shared" si="28"/>
        <v>2727372.1870621559</v>
      </c>
      <c r="U268" s="179">
        <f>[1]beschut_werk!P270</f>
        <v>184647.41630693266</v>
      </c>
      <c r="V268" s="178">
        <f>IFERROR(VLOOKUP($B268,[1]WSW!$R$13:$Y$335,7,FALSE()),0)</f>
        <v>2542724.7707552235</v>
      </c>
      <c r="W268" s="173"/>
      <c r="X268" s="178">
        <f t="shared" si="29"/>
        <v>2585447.6392402598</v>
      </c>
      <c r="Y268" s="179">
        <f>[1]beschut_werk!Q270</f>
        <v>196004.95310434062</v>
      </c>
      <c r="Z268" s="178">
        <f>IFERROR(VLOOKUP($B268,[1]WSW!$R$13:$Y$335,8,FALSE()),0)</f>
        <v>2389442.6861359193</v>
      </c>
      <c r="AB268" s="170"/>
    </row>
    <row r="269" spans="2:28">
      <c r="B269" s="183">
        <v>847</v>
      </c>
      <c r="C269" s="182" t="s">
        <v>280</v>
      </c>
      <c r="D269" s="178">
        <f t="shared" si="24"/>
        <v>1833508.7135740065</v>
      </c>
      <c r="E269" s="179">
        <f>[1]beschut_werk!L271</f>
        <v>75944.899377601949</v>
      </c>
      <c r="F269" s="178">
        <f>IFERROR(VLOOKUP($B269,[1]WSW!$R$13:$Y$335,3,FALSE()),0)</f>
        <v>1757563.8141964045</v>
      </c>
      <c r="G269" s="173"/>
      <c r="H269" s="178">
        <f t="shared" si="25"/>
        <v>1762850.3995433133</v>
      </c>
      <c r="I269" s="179">
        <f>[1]beschut_werk!M271</f>
        <v>86117.98680499589</v>
      </c>
      <c r="J269" s="178">
        <f>IFERROR(VLOOKUP($B269,[1]WSW!$R$13:$Y$335,4,FALSE()),0)</f>
        <v>1676732.4127383174</v>
      </c>
      <c r="K269" s="173"/>
      <c r="L269" s="181">
        <f t="shared" si="26"/>
        <v>1745148.8858870221</v>
      </c>
      <c r="M269" s="178">
        <f>[1]beschut_werk!N271</f>
        <v>92608.674560902567</v>
      </c>
      <c r="N269" s="180">
        <f>IFERROR(VLOOKUP($B269,[1]WSW!$R$13:$Y$335,5,FALSE()),0)</f>
        <v>1652540.2113261195</v>
      </c>
      <c r="O269" s="173"/>
      <c r="P269" s="178">
        <f t="shared" si="27"/>
        <v>1762664.3677314906</v>
      </c>
      <c r="Q269" s="179">
        <f>[1]beschut_werk!O271</f>
        <v>99097.754230396269</v>
      </c>
      <c r="R269" s="178">
        <f>IFERROR(VLOOKUP($B269,[1]WSW!$R$13:$Y$335,6,FALSE()),0)</f>
        <v>1663566.6135010943</v>
      </c>
      <c r="S269" s="173"/>
      <c r="T269" s="178">
        <f t="shared" si="28"/>
        <v>1662586.2283814473</v>
      </c>
      <c r="U269" s="179">
        <f>[1]beschut_werk!P271</f>
        <v>105512.80931824696</v>
      </c>
      <c r="V269" s="178">
        <f>IFERROR(VLOOKUP($B269,[1]WSW!$R$13:$Y$335,7,FALSE()),0)</f>
        <v>1557073.4190632002</v>
      </c>
      <c r="W269" s="173"/>
      <c r="X269" s="178">
        <f t="shared" si="29"/>
        <v>1537978.9310275833</v>
      </c>
      <c r="Y269" s="179">
        <f>[1]beschut_werk!Q271</f>
        <v>112002.83034533722</v>
      </c>
      <c r="Z269" s="178">
        <f>IFERROR(VLOOKUP($B269,[1]WSW!$R$13:$Y$335,8,FALSE()),0)</f>
        <v>1425976.100682246</v>
      </c>
      <c r="AB269" s="170"/>
    </row>
    <row r="270" spans="2:28">
      <c r="B270" s="183">
        <v>848</v>
      </c>
      <c r="C270" s="182" t="s">
        <v>281</v>
      </c>
      <c r="D270" s="178">
        <f t="shared" si="24"/>
        <v>843206.71701934899</v>
      </c>
      <c r="E270" s="179">
        <f>[1]beschut_werk!L272</f>
        <v>64078.508849851663</v>
      </c>
      <c r="F270" s="178">
        <f>IFERROR(VLOOKUP($B270,[1]WSW!$R$13:$Y$335,3,FALSE()),0)</f>
        <v>779128.20816949732</v>
      </c>
      <c r="G270" s="173"/>
      <c r="H270" s="178">
        <f t="shared" si="25"/>
        <v>795236.16400550772</v>
      </c>
      <c r="I270" s="179">
        <f>[1]beschut_werk!M272</f>
        <v>72662.051366715328</v>
      </c>
      <c r="J270" s="178">
        <f>IFERROR(VLOOKUP($B270,[1]WSW!$R$13:$Y$335,4,FALSE()),0)</f>
        <v>722574.11263879237</v>
      </c>
      <c r="K270" s="173"/>
      <c r="L270" s="181">
        <f t="shared" si="26"/>
        <v>770211.88488078793</v>
      </c>
      <c r="M270" s="178">
        <f>[1]beschut_werk!N272</f>
        <v>78138.569160761574</v>
      </c>
      <c r="N270" s="180">
        <f>IFERROR(VLOOKUP($B270,[1]WSW!$R$13:$Y$335,5,FALSE()),0)</f>
        <v>692073.31572002638</v>
      </c>
      <c r="O270" s="173"/>
      <c r="P270" s="178">
        <f t="shared" si="27"/>
        <v>715047.37337101216</v>
      </c>
      <c r="Q270" s="179">
        <f>[1]beschut_werk!O272</f>
        <v>83613.730131896882</v>
      </c>
      <c r="R270" s="178">
        <f>IFERROR(VLOOKUP($B270,[1]WSW!$R$13:$Y$335,6,FALSE()),0)</f>
        <v>631433.64323911525</v>
      </c>
      <c r="S270" s="173"/>
      <c r="T270" s="178">
        <f t="shared" si="28"/>
        <v>724203.44026517367</v>
      </c>
      <c r="U270" s="179">
        <f>[1]beschut_werk!P272</f>
        <v>89026.432862270929</v>
      </c>
      <c r="V270" s="178">
        <f>IFERROR(VLOOKUP($B270,[1]WSW!$R$13:$Y$335,7,FALSE()),0)</f>
        <v>635177.0074029027</v>
      </c>
      <c r="W270" s="173"/>
      <c r="X270" s="178">
        <f t="shared" si="29"/>
        <v>734664.0753986371</v>
      </c>
      <c r="Y270" s="179">
        <f>[1]beschut_werk!Q272</f>
        <v>94502.388103878329</v>
      </c>
      <c r="Z270" s="178">
        <f>IFERROR(VLOOKUP($B270,[1]WSW!$R$13:$Y$335,8,FALSE()),0)</f>
        <v>640161.68729475874</v>
      </c>
      <c r="AB270" s="170"/>
    </row>
    <row r="271" spans="2:28">
      <c r="B271" s="183">
        <v>37</v>
      </c>
      <c r="C271" s="182" t="s">
        <v>282</v>
      </c>
      <c r="D271" s="178">
        <f t="shared" si="24"/>
        <v>19680777.078436736</v>
      </c>
      <c r="E271" s="179">
        <f>[1]beschut_werk!L273</f>
        <v>533987.57374876423</v>
      </c>
      <c r="F271" s="178">
        <f>IFERROR(VLOOKUP($B271,[1]WSW!$R$13:$Y$335,3,FALSE()),0)</f>
        <v>19146789.504687972</v>
      </c>
      <c r="G271" s="173"/>
      <c r="H271" s="178">
        <f t="shared" si="25"/>
        <v>18596779.526367109</v>
      </c>
      <c r="I271" s="179">
        <f>[1]beschut_werk!M273</f>
        <v>605517.09472262801</v>
      </c>
      <c r="J271" s="178">
        <f>IFERROR(VLOOKUP($B271,[1]WSW!$R$13:$Y$335,4,FALSE()),0)</f>
        <v>17991262.431644481</v>
      </c>
      <c r="K271" s="173"/>
      <c r="L271" s="181">
        <f t="shared" si="26"/>
        <v>17678557.255359471</v>
      </c>
      <c r="M271" s="178">
        <f>[1]beschut_werk!N273</f>
        <v>651154.74300634698</v>
      </c>
      <c r="N271" s="180">
        <f>IFERROR(VLOOKUP($B271,[1]WSW!$R$13:$Y$335,5,FALSE()),0)</f>
        <v>17027402.512353122</v>
      </c>
      <c r="O271" s="173"/>
      <c r="P271" s="178">
        <f t="shared" si="27"/>
        <v>16956209.586249404</v>
      </c>
      <c r="Q271" s="179">
        <f>[1]beschut_werk!O273</f>
        <v>696781.08443247457</v>
      </c>
      <c r="R271" s="178">
        <f>IFERROR(VLOOKUP($B271,[1]WSW!$R$13:$Y$335,6,FALSE()),0)</f>
        <v>16259428.50181693</v>
      </c>
      <c r="S271" s="173"/>
      <c r="T271" s="178">
        <f t="shared" si="28"/>
        <v>16347697.684508372</v>
      </c>
      <c r="U271" s="179">
        <f>[1]beschut_werk!P273</f>
        <v>741886.94051892485</v>
      </c>
      <c r="V271" s="178">
        <f>IFERROR(VLOOKUP($B271,[1]WSW!$R$13:$Y$335,7,FALSE()),0)</f>
        <v>15605810.743989447</v>
      </c>
      <c r="W271" s="173"/>
      <c r="X271" s="178">
        <f t="shared" si="29"/>
        <v>15700749.447438063</v>
      </c>
      <c r="Y271" s="179">
        <f>[1]beschut_werk!Q273</f>
        <v>787519.90086565318</v>
      </c>
      <c r="Z271" s="178">
        <f>IFERROR(VLOOKUP($B271,[1]WSW!$R$13:$Y$335,8,FALSE()),0)</f>
        <v>14913229.54657241</v>
      </c>
      <c r="AB271" s="170"/>
    </row>
    <row r="272" spans="2:28">
      <c r="B272" s="183">
        <v>180</v>
      </c>
      <c r="C272" s="182" t="s">
        <v>283</v>
      </c>
      <c r="D272" s="178">
        <f t="shared" si="24"/>
        <v>1292374.7196124105</v>
      </c>
      <c r="E272" s="179">
        <f>[1]beschut_werk!L274</f>
        <v>71198.343166501887</v>
      </c>
      <c r="F272" s="178">
        <f>IFERROR(VLOOKUP($B272,[1]WSW!$R$13:$Y$335,3,FALSE()),0)</f>
        <v>1221176.3764459086</v>
      </c>
      <c r="G272" s="173"/>
      <c r="H272" s="178">
        <f t="shared" si="25"/>
        <v>1214159.2905503768</v>
      </c>
      <c r="I272" s="179">
        <f>[1]beschut_werk!M274</f>
        <v>80735.612629683746</v>
      </c>
      <c r="J272" s="178">
        <f>IFERROR(VLOOKUP($B272,[1]WSW!$R$13:$Y$335,4,FALSE()),0)</f>
        <v>1133423.6779206931</v>
      </c>
      <c r="K272" s="173"/>
      <c r="L272" s="181">
        <f t="shared" si="26"/>
        <v>1155603.4203922311</v>
      </c>
      <c r="M272" s="178">
        <f>[1]beschut_werk!N274</f>
        <v>86820.632400846254</v>
      </c>
      <c r="N272" s="180">
        <f>IFERROR(VLOOKUP($B272,[1]WSW!$R$13:$Y$335,5,FALSE()),0)</f>
        <v>1068782.7879913847</v>
      </c>
      <c r="O272" s="173"/>
      <c r="P272" s="178">
        <f t="shared" si="27"/>
        <v>1169985.2561876811</v>
      </c>
      <c r="Q272" s="179">
        <f>[1]beschut_werk!O274</f>
        <v>92904.144590996613</v>
      </c>
      <c r="R272" s="178">
        <f>IFERROR(VLOOKUP($B272,[1]WSW!$R$13:$Y$335,6,FALSE()),0)</f>
        <v>1077081.1115966844</v>
      </c>
      <c r="S272" s="173"/>
      <c r="T272" s="178">
        <f t="shared" si="28"/>
        <v>1144332.4773699981</v>
      </c>
      <c r="U272" s="179">
        <f>[1]beschut_werk!P274</f>
        <v>98918.258735856638</v>
      </c>
      <c r="V272" s="178">
        <f>IFERROR(VLOOKUP($B272,[1]WSW!$R$13:$Y$335,7,FALSE()),0)</f>
        <v>1045414.2186341414</v>
      </c>
      <c r="W272" s="173"/>
      <c r="X272" s="178">
        <f t="shared" si="29"/>
        <v>1067304.8961507056</v>
      </c>
      <c r="Y272" s="179">
        <f>[1]beschut_werk!Q274</f>
        <v>105002.65344875376</v>
      </c>
      <c r="Z272" s="178">
        <f>IFERROR(VLOOKUP($B272,[1]WSW!$R$13:$Y$335,8,FALSE()),0)</f>
        <v>962302.24270195188</v>
      </c>
      <c r="AB272" s="170"/>
    </row>
    <row r="273" spans="2:28">
      <c r="B273" s="183">
        <v>532</v>
      </c>
      <c r="C273" s="182" t="s">
        <v>284</v>
      </c>
      <c r="D273" s="178">
        <f t="shared" si="24"/>
        <v>2238794.7921791943</v>
      </c>
      <c r="E273" s="179">
        <f>[1]beschut_werk!L275</f>
        <v>151889.7987552034</v>
      </c>
      <c r="F273" s="178">
        <f>IFERROR(VLOOKUP($B273,[1]WSW!$R$13:$Y$335,3,FALSE()),0)</f>
        <v>2086904.9934239907</v>
      </c>
      <c r="G273" s="173"/>
      <c r="H273" s="178">
        <f t="shared" si="25"/>
        <v>2210940.7105486593</v>
      </c>
      <c r="I273" s="179">
        <f>[1]beschut_werk!M275</f>
        <v>172235.97360999123</v>
      </c>
      <c r="J273" s="178">
        <f>IFERROR(VLOOKUP($B273,[1]WSW!$R$13:$Y$335,4,FALSE()),0)</f>
        <v>2038704.7369386682</v>
      </c>
      <c r="K273" s="173"/>
      <c r="L273" s="181">
        <f t="shared" si="26"/>
        <v>2173710.7629121961</v>
      </c>
      <c r="M273" s="178">
        <f>[1]beschut_werk!N275</f>
        <v>185217.34912180455</v>
      </c>
      <c r="N273" s="180">
        <f>IFERROR(VLOOKUP($B273,[1]WSW!$R$13:$Y$335,5,FALSE()),0)</f>
        <v>1988493.4137903915</v>
      </c>
      <c r="O273" s="173"/>
      <c r="P273" s="178">
        <f t="shared" si="27"/>
        <v>2121972.9256899371</v>
      </c>
      <c r="Q273" s="179">
        <f>[1]beschut_werk!O275</f>
        <v>198195.5084607919</v>
      </c>
      <c r="R273" s="178">
        <f>IFERROR(VLOOKUP($B273,[1]WSW!$R$13:$Y$335,6,FALSE()),0)</f>
        <v>1923777.4172291451</v>
      </c>
      <c r="S273" s="173"/>
      <c r="T273" s="178">
        <f t="shared" si="28"/>
        <v>1979874.2983027906</v>
      </c>
      <c r="U273" s="179">
        <f>[1]beschut_werk!P275</f>
        <v>211025.61863649322</v>
      </c>
      <c r="V273" s="178">
        <f>IFERROR(VLOOKUP($B273,[1]WSW!$R$13:$Y$335,7,FALSE()),0)</f>
        <v>1768848.6796662973</v>
      </c>
      <c r="W273" s="173"/>
      <c r="X273" s="178">
        <f t="shared" si="29"/>
        <v>1942922.1919804064</v>
      </c>
      <c r="Y273" s="179">
        <f>[1]beschut_werk!Q275</f>
        <v>224005.66069067371</v>
      </c>
      <c r="Z273" s="178">
        <f>IFERROR(VLOOKUP($B273,[1]WSW!$R$13:$Y$335,8,FALSE()),0)</f>
        <v>1718916.5312897328</v>
      </c>
      <c r="AB273" s="170"/>
    </row>
    <row r="274" spans="2:28">
      <c r="B274" s="183">
        <v>851</v>
      </c>
      <c r="C274" s="182" t="s">
        <v>285</v>
      </c>
      <c r="D274" s="178">
        <f t="shared" si="24"/>
        <v>3007765.1597248367</v>
      </c>
      <c r="E274" s="179">
        <f>[1]beschut_werk!L276</f>
        <v>123410.46148860267</v>
      </c>
      <c r="F274" s="178">
        <f>IFERROR(VLOOKUP($B274,[1]WSW!$R$13:$Y$335,3,FALSE()),0)</f>
        <v>2884354.698236234</v>
      </c>
      <c r="G274" s="173"/>
      <c r="H274" s="178">
        <f t="shared" si="25"/>
        <v>2792076.053809843</v>
      </c>
      <c r="I274" s="179">
        <f>[1]beschut_werk!M276</f>
        <v>139941.72855811776</v>
      </c>
      <c r="J274" s="178">
        <f>IFERROR(VLOOKUP($B274,[1]WSW!$R$13:$Y$335,4,FALSE()),0)</f>
        <v>2652134.3252517255</v>
      </c>
      <c r="K274" s="173"/>
      <c r="L274" s="181">
        <f t="shared" si="26"/>
        <v>2751178.5475723171</v>
      </c>
      <c r="M274" s="178">
        <f>[1]beschut_werk!N276</f>
        <v>150489.09616146606</v>
      </c>
      <c r="N274" s="180">
        <f>IFERROR(VLOOKUP($B274,[1]WSW!$R$13:$Y$335,5,FALSE()),0)</f>
        <v>2600689.451410851</v>
      </c>
      <c r="O274" s="173"/>
      <c r="P274" s="178">
        <f t="shared" si="27"/>
        <v>2675248.9025515127</v>
      </c>
      <c r="Q274" s="179">
        <f>[1]beschut_werk!O276</f>
        <v>161033.85062439332</v>
      </c>
      <c r="R274" s="178">
        <f>IFERROR(VLOOKUP($B274,[1]WSW!$R$13:$Y$335,6,FALSE()),0)</f>
        <v>2514215.0519271195</v>
      </c>
      <c r="S274" s="173"/>
      <c r="T274" s="178">
        <f t="shared" si="28"/>
        <v>2565274.7439987408</v>
      </c>
      <c r="U274" s="179">
        <f>[1]beschut_werk!P276</f>
        <v>171458.31514215065</v>
      </c>
      <c r="V274" s="178">
        <f>IFERROR(VLOOKUP($B274,[1]WSW!$R$13:$Y$335,7,FALSE()),0)</f>
        <v>2393816.4288565903</v>
      </c>
      <c r="W274" s="173"/>
      <c r="X274" s="178">
        <f t="shared" si="29"/>
        <v>2554029.2649297165</v>
      </c>
      <c r="Y274" s="179">
        <f>[1]beschut_werk!Q276</f>
        <v>182004.59931117226</v>
      </c>
      <c r="Z274" s="178">
        <f>IFERROR(VLOOKUP($B274,[1]WSW!$R$13:$Y$335,8,FALSE()),0)</f>
        <v>2372024.6656185444</v>
      </c>
      <c r="AB274" s="170"/>
    </row>
    <row r="275" spans="2:28">
      <c r="B275" s="183">
        <v>1708</v>
      </c>
      <c r="C275" s="182" t="s">
        <v>286</v>
      </c>
      <c r="D275" s="178">
        <f t="shared" si="24"/>
        <v>7366825.5729142698</v>
      </c>
      <c r="E275" s="179">
        <f>[1]beschut_werk!L277</f>
        <v>272926.98213825666</v>
      </c>
      <c r="F275" s="178">
        <f>IFERROR(VLOOKUP($B275,[1]WSW!$R$13:$Y$335,3,FALSE()),0)</f>
        <v>7093898.5907760132</v>
      </c>
      <c r="G275" s="173"/>
      <c r="H275" s="178">
        <f t="shared" si="25"/>
        <v>6814075.2979278043</v>
      </c>
      <c r="I275" s="179">
        <f>[1]beschut_werk!M277</f>
        <v>309486.51508045365</v>
      </c>
      <c r="J275" s="178">
        <f>IFERROR(VLOOKUP($B275,[1]WSW!$R$13:$Y$335,4,FALSE()),0)</f>
        <v>6504588.7828473505</v>
      </c>
      <c r="K275" s="173"/>
      <c r="L275" s="181">
        <f t="shared" si="26"/>
        <v>6611048.6805389095</v>
      </c>
      <c r="M275" s="178">
        <f>[1]beschut_werk!N277</f>
        <v>332812.42420324328</v>
      </c>
      <c r="N275" s="180">
        <f>IFERROR(VLOOKUP($B275,[1]WSW!$R$13:$Y$335,5,FALSE()),0)</f>
        <v>6278236.2563356664</v>
      </c>
      <c r="O275" s="173"/>
      <c r="P275" s="178">
        <f t="shared" si="27"/>
        <v>6273640.7547088973</v>
      </c>
      <c r="Q275" s="179">
        <f>[1]beschut_werk!O277</f>
        <v>356132.55426548625</v>
      </c>
      <c r="R275" s="178">
        <f>IFERROR(VLOOKUP($B275,[1]WSW!$R$13:$Y$335,6,FALSE()),0)</f>
        <v>5917508.2004434112</v>
      </c>
      <c r="S275" s="173"/>
      <c r="T275" s="178">
        <f t="shared" si="28"/>
        <v>6166138.2156672534</v>
      </c>
      <c r="U275" s="179">
        <f>[1]beschut_werk!P277</f>
        <v>379186.65848744963</v>
      </c>
      <c r="V275" s="178">
        <f>IFERROR(VLOOKUP($B275,[1]WSW!$R$13:$Y$335,7,FALSE()),0)</f>
        <v>5786951.557179804</v>
      </c>
      <c r="W275" s="173"/>
      <c r="X275" s="178">
        <f t="shared" si="29"/>
        <v>6102585.8821126688</v>
      </c>
      <c r="Y275" s="179">
        <f>[1]beschut_werk!Q277</f>
        <v>402510.17155355524</v>
      </c>
      <c r="Z275" s="178">
        <f>IFERROR(VLOOKUP($B275,[1]WSW!$R$13:$Y$335,8,FALSE()),0)</f>
        <v>5700075.7105591139</v>
      </c>
      <c r="AB275" s="170"/>
    </row>
    <row r="276" spans="2:28">
      <c r="B276" s="183">
        <v>971</v>
      </c>
      <c r="C276" s="182" t="s">
        <v>287</v>
      </c>
      <c r="D276" s="178">
        <f t="shared" si="24"/>
        <v>2875184.9897893588</v>
      </c>
      <c r="E276" s="179">
        <f>[1]beschut_werk!L278</f>
        <v>118663.90527750313</v>
      </c>
      <c r="F276" s="178">
        <f>IFERROR(VLOOKUP($B276,[1]WSW!$R$13:$Y$335,3,FALSE()),0)</f>
        <v>2756521.0845118556</v>
      </c>
      <c r="G276" s="173"/>
      <c r="H276" s="178">
        <f t="shared" si="25"/>
        <v>2644396.3450603778</v>
      </c>
      <c r="I276" s="179">
        <f>[1]beschut_werk!M278</f>
        <v>134559.3543828062</v>
      </c>
      <c r="J276" s="178">
        <f>IFERROR(VLOOKUP($B276,[1]WSW!$R$13:$Y$335,4,FALSE()),0)</f>
        <v>2509836.9906775719</v>
      </c>
      <c r="K276" s="173"/>
      <c r="L276" s="181">
        <f t="shared" si="26"/>
        <v>2365620.3630065401</v>
      </c>
      <c r="M276" s="178">
        <f>[1]beschut_werk!N278</f>
        <v>144701.0540014104</v>
      </c>
      <c r="N276" s="180">
        <f>IFERROR(VLOOKUP($B276,[1]WSW!$R$13:$Y$335,5,FALSE()),0)</f>
        <v>2220919.3090051296</v>
      </c>
      <c r="O276" s="173"/>
      <c r="P276" s="178">
        <f t="shared" si="27"/>
        <v>2207642.9938589283</v>
      </c>
      <c r="Q276" s="179">
        <f>[1]beschut_werk!O278</f>
        <v>154840.24098499431</v>
      </c>
      <c r="R276" s="178">
        <f>IFERROR(VLOOKUP($B276,[1]WSW!$R$13:$Y$335,6,FALSE()),0)</f>
        <v>2052802.7528739339</v>
      </c>
      <c r="S276" s="173"/>
      <c r="T276" s="178">
        <f t="shared" si="28"/>
        <v>2118605.692026827</v>
      </c>
      <c r="U276" s="179">
        <f>[1]beschut_werk!P278</f>
        <v>164863.76455976104</v>
      </c>
      <c r="V276" s="178">
        <f>IFERROR(VLOOKUP($B276,[1]WSW!$R$13:$Y$335,7,FALSE()),0)</f>
        <v>1953741.9274670661</v>
      </c>
      <c r="W276" s="173"/>
      <c r="X276" s="178">
        <f t="shared" si="29"/>
        <v>1974925.1927610748</v>
      </c>
      <c r="Y276" s="179">
        <f>[1]beschut_werk!Q278</f>
        <v>175004.42241458956</v>
      </c>
      <c r="Z276" s="178">
        <f>IFERROR(VLOOKUP($B276,[1]WSW!$R$13:$Y$335,8,FALSE()),0)</f>
        <v>1799920.7703464853</v>
      </c>
      <c r="AB276" s="170"/>
    </row>
    <row r="277" spans="2:28">
      <c r="B277" s="183">
        <v>1904</v>
      </c>
      <c r="C277" s="182" t="s">
        <v>288</v>
      </c>
      <c r="D277" s="178">
        <f t="shared" si="24"/>
        <v>3326937.3830006877</v>
      </c>
      <c r="E277" s="179">
        <f>[1]beschut_werk!L279</f>
        <v>287166.65077155764</v>
      </c>
      <c r="F277" s="178">
        <f>IFERROR(VLOOKUP($B277,[1]WSW!$R$13:$Y$335,3,FALSE()),0)</f>
        <v>3039770.7322291299</v>
      </c>
      <c r="G277" s="173"/>
      <c r="H277" s="178">
        <f t="shared" si="25"/>
        <v>3236549.6574116969</v>
      </c>
      <c r="I277" s="179">
        <f>[1]beschut_werk!M279</f>
        <v>325633.6376063911</v>
      </c>
      <c r="J277" s="178">
        <f>IFERROR(VLOOKUP($B277,[1]WSW!$R$13:$Y$335,4,FALSE()),0)</f>
        <v>2910916.0198053056</v>
      </c>
      <c r="K277" s="173"/>
      <c r="L277" s="181">
        <f t="shared" si="26"/>
        <v>3244099.0570663558</v>
      </c>
      <c r="M277" s="178">
        <f>[1]beschut_werk!N279</f>
        <v>350176.55068341328</v>
      </c>
      <c r="N277" s="180">
        <f>IFERROR(VLOOKUP($B277,[1]WSW!$R$13:$Y$335,5,FALSE()),0)</f>
        <v>2893922.5063829427</v>
      </c>
      <c r="O277" s="173"/>
      <c r="P277" s="178">
        <f t="shared" si="27"/>
        <v>3187453.422932141</v>
      </c>
      <c r="Q277" s="179">
        <f>[1]beschut_werk!O279</f>
        <v>374713.38318368635</v>
      </c>
      <c r="R277" s="178">
        <f>IFERROR(VLOOKUP($B277,[1]WSW!$R$13:$Y$335,6,FALSE()),0)</f>
        <v>2812740.0397484545</v>
      </c>
      <c r="S277" s="173"/>
      <c r="T277" s="178">
        <f t="shared" si="28"/>
        <v>3074322.4537497871</v>
      </c>
      <c r="U277" s="179">
        <f>[1]beschut_werk!P279</f>
        <v>398970.31023462181</v>
      </c>
      <c r="V277" s="178">
        <f>IFERROR(VLOOKUP($B277,[1]WSW!$R$13:$Y$335,7,FALSE()),0)</f>
        <v>2675352.1435151654</v>
      </c>
      <c r="W277" s="173"/>
      <c r="X277" s="178">
        <f t="shared" si="29"/>
        <v>2974886.2743525207</v>
      </c>
      <c r="Y277" s="179">
        <f>[1]beschut_werk!Q279</f>
        <v>423510.70224330691</v>
      </c>
      <c r="Z277" s="178">
        <f>IFERROR(VLOOKUP($B277,[1]WSW!$R$13:$Y$335,8,FALSE()),0)</f>
        <v>2551375.572109214</v>
      </c>
      <c r="AB277" s="170"/>
    </row>
    <row r="278" spans="2:28">
      <c r="B278" s="183">
        <v>1900</v>
      </c>
      <c r="C278" s="182" t="s">
        <v>289</v>
      </c>
      <c r="D278" s="178">
        <f t="shared" si="24"/>
        <v>17061659.15182583</v>
      </c>
      <c r="E278" s="179">
        <f>[1]beschut_werk!L280</f>
        <v>348871.88151585899</v>
      </c>
      <c r="F278" s="178">
        <f>IFERROR(VLOOKUP($B278,[1]WSW!$R$13:$Y$335,3,FALSE()),0)</f>
        <v>16712787.270309972</v>
      </c>
      <c r="G278" s="173"/>
      <c r="H278" s="178">
        <f t="shared" si="25"/>
        <v>16021855.272849606</v>
      </c>
      <c r="I278" s="179">
        <f>[1]beschut_werk!M280</f>
        <v>395604.50188544998</v>
      </c>
      <c r="J278" s="178">
        <f>IFERROR(VLOOKUP($B278,[1]WSW!$R$13:$Y$335,4,FALSE()),0)</f>
        <v>15626250.770964157</v>
      </c>
      <c r="K278" s="173"/>
      <c r="L278" s="181">
        <f t="shared" si="26"/>
        <v>15379219.130461151</v>
      </c>
      <c r="M278" s="178">
        <f>[1]beschut_werk!N280</f>
        <v>425421.09876414627</v>
      </c>
      <c r="N278" s="180">
        <f>IFERROR(VLOOKUP($B278,[1]WSW!$R$13:$Y$335,5,FALSE()),0)</f>
        <v>14953798.031697005</v>
      </c>
      <c r="O278" s="173"/>
      <c r="P278" s="178">
        <f t="shared" si="27"/>
        <v>14733180.993556269</v>
      </c>
      <c r="Q278" s="179">
        <f>[1]beschut_werk!O280</f>
        <v>455230.30849588296</v>
      </c>
      <c r="R278" s="178">
        <f>IFERROR(VLOOKUP($B278,[1]WSW!$R$13:$Y$335,6,FALSE()),0)</f>
        <v>14277950.685060386</v>
      </c>
      <c r="S278" s="173"/>
      <c r="T278" s="178">
        <f t="shared" si="28"/>
        <v>14590967.104102492</v>
      </c>
      <c r="U278" s="179">
        <f>[1]beschut_werk!P280</f>
        <v>484699.46780569712</v>
      </c>
      <c r="V278" s="178">
        <f>IFERROR(VLOOKUP($B278,[1]WSW!$R$13:$Y$335,7,FALSE()),0)</f>
        <v>14106267.636296796</v>
      </c>
      <c r="W278" s="173"/>
      <c r="X278" s="178">
        <f t="shared" si="29"/>
        <v>14222580.239963781</v>
      </c>
      <c r="Y278" s="179">
        <f>[1]beschut_werk!Q280</f>
        <v>514513.00189889298</v>
      </c>
      <c r="Z278" s="178">
        <f>IFERROR(VLOOKUP($B278,[1]WSW!$R$13:$Y$335,8,FALSE()),0)</f>
        <v>13708067.238064889</v>
      </c>
      <c r="AB278" s="170"/>
    </row>
    <row r="279" spans="2:28">
      <c r="B279" s="183">
        <v>715</v>
      </c>
      <c r="C279" s="182" t="s">
        <v>290</v>
      </c>
      <c r="D279" s="178">
        <f t="shared" si="24"/>
        <v>9727694.8240843117</v>
      </c>
      <c r="E279" s="179">
        <f>[1]beschut_werk!L281</f>
        <v>692997.20682061813</v>
      </c>
      <c r="F279" s="178">
        <f>IFERROR(VLOOKUP($B279,[1]WSW!$R$13:$Y$335,3,FALSE()),0)</f>
        <v>9034697.6172636934</v>
      </c>
      <c r="G279" s="173"/>
      <c r="H279" s="178">
        <f t="shared" si="25"/>
        <v>9290955.2751509286</v>
      </c>
      <c r="I279" s="179">
        <f>[1]beschut_werk!M281</f>
        <v>785826.62959558796</v>
      </c>
      <c r="J279" s="178">
        <f>IFERROR(VLOOKUP($B279,[1]WSW!$R$13:$Y$335,4,FALSE()),0)</f>
        <v>8505128.6455553398</v>
      </c>
      <c r="K279" s="173"/>
      <c r="L279" s="181">
        <f t="shared" si="26"/>
        <v>8779932.9876130912</v>
      </c>
      <c r="M279" s="178">
        <f>[1]beschut_werk!N281</f>
        <v>845054.15536823648</v>
      </c>
      <c r="N279" s="180">
        <f>IFERROR(VLOOKUP($B279,[1]WSW!$R$13:$Y$335,5,FALSE()),0)</f>
        <v>7934878.8322448544</v>
      </c>
      <c r="O279" s="173"/>
      <c r="P279" s="178">
        <f t="shared" si="27"/>
        <v>8643517.6688275319</v>
      </c>
      <c r="Q279" s="179">
        <f>[1]beschut_werk!O281</f>
        <v>904267.00735236646</v>
      </c>
      <c r="R279" s="178">
        <f>IFERROR(VLOOKUP($B279,[1]WSW!$R$13:$Y$335,6,FALSE()),0)</f>
        <v>7739250.6614751657</v>
      </c>
      <c r="S279" s="173"/>
      <c r="T279" s="178">
        <f t="shared" si="28"/>
        <v>8551942.7116055377</v>
      </c>
      <c r="U279" s="179">
        <f>[1]beschut_werk!P281</f>
        <v>962804.38502900407</v>
      </c>
      <c r="V279" s="178">
        <f>IFERROR(VLOOKUP($B279,[1]WSW!$R$13:$Y$335,7,FALSE()),0)</f>
        <v>7589138.3265765328</v>
      </c>
      <c r="W279" s="173"/>
      <c r="X279" s="178">
        <f t="shared" si="29"/>
        <v>8376463.4751092941</v>
      </c>
      <c r="Y279" s="179">
        <f>[1]beschut_werk!Q281</f>
        <v>1022025.8269012027</v>
      </c>
      <c r="Z279" s="178">
        <f>IFERROR(VLOOKUP($B279,[1]WSW!$R$13:$Y$335,8,FALSE()),0)</f>
        <v>7354437.648208091</v>
      </c>
      <c r="AB279" s="170"/>
    </row>
    <row r="280" spans="2:28">
      <c r="B280" s="183">
        <v>93</v>
      </c>
      <c r="C280" s="182" t="s">
        <v>291</v>
      </c>
      <c r="D280" s="178">
        <f t="shared" si="24"/>
        <v>230518.11187056437</v>
      </c>
      <c r="E280" s="179">
        <f>[1]beschut_werk!L282</f>
        <v>11295.722962244237</v>
      </c>
      <c r="F280" s="178">
        <f>IFERROR(VLOOKUP($B280,[1]WSW!$R$13:$Y$335,3,FALSE()),0)</f>
        <v>219222.38890832014</v>
      </c>
      <c r="G280" s="173"/>
      <c r="H280" s="178">
        <f t="shared" si="25"/>
        <v>226288.57461286458</v>
      </c>
      <c r="I280" s="179">
        <f>[1]beschut_werk!M282</f>
        <v>11296.593623196361</v>
      </c>
      <c r="J280" s="178">
        <f>IFERROR(VLOOKUP($B280,[1]WSW!$R$13:$Y$335,4,FALSE()),0)</f>
        <v>214991.98098966823</v>
      </c>
      <c r="K280" s="173"/>
      <c r="L280" s="181">
        <f t="shared" si="26"/>
        <v>192553.18397340813</v>
      </c>
      <c r="M280" s="178">
        <f>[1]beschut_werk!N282</f>
        <v>11396.941552219967</v>
      </c>
      <c r="N280" s="180">
        <f>IFERROR(VLOOKUP($B280,[1]WSW!$R$13:$Y$335,5,FALSE()),0)</f>
        <v>181156.24242118816</v>
      </c>
      <c r="O280" s="173"/>
      <c r="P280" s="178">
        <f t="shared" si="27"/>
        <v>194802.24289152029</v>
      </c>
      <c r="Q280" s="179">
        <f>[1]beschut_werk!O282</f>
        <v>11397.229421753687</v>
      </c>
      <c r="R280" s="178">
        <f>IFERROR(VLOOKUP($B280,[1]WSW!$R$13:$Y$335,6,FALSE()),0)</f>
        <v>183405.01346976659</v>
      </c>
      <c r="S280" s="173"/>
      <c r="T280" s="178">
        <f t="shared" si="28"/>
        <v>196561.48873823864</v>
      </c>
      <c r="U280" s="179">
        <f>[1]beschut_werk!P282</f>
        <v>11397.479226358328</v>
      </c>
      <c r="V280" s="178">
        <f>IFERROR(VLOOKUP($B280,[1]WSW!$R$13:$Y$335,7,FALSE()),0)</f>
        <v>185164.00951188031</v>
      </c>
      <c r="W280" s="173"/>
      <c r="X280" s="178">
        <f t="shared" si="29"/>
        <v>198824.52244317986</v>
      </c>
      <c r="Y280" s="179">
        <f>[1]beschut_werk!Q282</f>
        <v>11497.650527151189</v>
      </c>
      <c r="Z280" s="178">
        <f>IFERROR(VLOOKUP($B280,[1]WSW!$R$13:$Y$335,8,FALSE()),0)</f>
        <v>187326.87191602867</v>
      </c>
      <c r="AB280" s="170"/>
    </row>
    <row r="281" spans="2:28">
      <c r="B281" s="183">
        <v>448</v>
      </c>
      <c r="C281" s="182" t="s">
        <v>292</v>
      </c>
      <c r="D281" s="178">
        <f t="shared" si="24"/>
        <v>2618917.3253560266</v>
      </c>
      <c r="E281" s="179">
        <f>[1]beschut_werk!L283</f>
        <v>118663.90527750313</v>
      </c>
      <c r="F281" s="178">
        <f>IFERROR(VLOOKUP($B281,[1]WSW!$R$13:$Y$335,3,FALSE()),0)</f>
        <v>2500253.4200785235</v>
      </c>
      <c r="G281" s="173"/>
      <c r="H281" s="178">
        <f t="shared" si="25"/>
        <v>2527082.832512287</v>
      </c>
      <c r="I281" s="179">
        <f>[1]beschut_werk!M283</f>
        <v>134559.3543828062</v>
      </c>
      <c r="J281" s="178">
        <f>IFERROR(VLOOKUP($B281,[1]WSW!$R$13:$Y$335,4,FALSE()),0)</f>
        <v>2392523.478129481</v>
      </c>
      <c r="K281" s="173"/>
      <c r="L281" s="181">
        <f t="shared" si="26"/>
        <v>2361450.9561011042</v>
      </c>
      <c r="M281" s="178">
        <f>[1]beschut_werk!N283</f>
        <v>144701.0540014104</v>
      </c>
      <c r="N281" s="180">
        <f>IFERROR(VLOOKUP($B281,[1]WSW!$R$13:$Y$335,5,FALSE()),0)</f>
        <v>2216749.9020996937</v>
      </c>
      <c r="O281" s="173"/>
      <c r="P281" s="178">
        <f t="shared" si="27"/>
        <v>2308178.144015023</v>
      </c>
      <c r="Q281" s="179">
        <f>[1]beschut_werk!O283</f>
        <v>154840.24098499431</v>
      </c>
      <c r="R281" s="178">
        <f>IFERROR(VLOOKUP($B281,[1]WSW!$R$13:$Y$335,6,FALSE()),0)</f>
        <v>2153337.9030300286</v>
      </c>
      <c r="S281" s="173"/>
      <c r="T281" s="178">
        <f t="shared" si="28"/>
        <v>2255204.6862133201</v>
      </c>
      <c r="U281" s="179">
        <f>[1]beschut_werk!P283</f>
        <v>164863.76455976104</v>
      </c>
      <c r="V281" s="178">
        <f>IFERROR(VLOOKUP($B281,[1]WSW!$R$13:$Y$335,7,FALSE()),0)</f>
        <v>2090340.921653559</v>
      </c>
      <c r="W281" s="173"/>
      <c r="X281" s="178">
        <f t="shared" si="29"/>
        <v>2192552.8756894092</v>
      </c>
      <c r="Y281" s="179">
        <f>[1]beschut_werk!Q283</f>
        <v>175004.42241458956</v>
      </c>
      <c r="Z281" s="178">
        <f>IFERROR(VLOOKUP($B281,[1]WSW!$R$13:$Y$335,8,FALSE()),0)</f>
        <v>2017548.4532748198</v>
      </c>
      <c r="AB281" s="170"/>
    </row>
    <row r="282" spans="2:28">
      <c r="B282" s="183">
        <v>1525</v>
      </c>
      <c r="C282" s="182" t="s">
        <v>293</v>
      </c>
      <c r="D282" s="178">
        <f t="shared" si="24"/>
        <v>3335969.7108639777</v>
      </c>
      <c r="E282" s="179">
        <f>[1]beschut_werk!L284</f>
        <v>206475.19518285544</v>
      </c>
      <c r="F282" s="178">
        <f>IFERROR(VLOOKUP($B282,[1]WSW!$R$13:$Y$335,3,FALSE()),0)</f>
        <v>3129494.5156811224</v>
      </c>
      <c r="G282" s="173"/>
      <c r="H282" s="178">
        <f t="shared" si="25"/>
        <v>3216174.1076460485</v>
      </c>
      <c r="I282" s="179">
        <f>[1]beschut_werk!M284</f>
        <v>234133.27662608281</v>
      </c>
      <c r="J282" s="178">
        <f>IFERROR(VLOOKUP($B282,[1]WSW!$R$13:$Y$335,4,FALSE()),0)</f>
        <v>2982040.8310199659</v>
      </c>
      <c r="K282" s="173"/>
      <c r="L282" s="181">
        <f t="shared" si="26"/>
        <v>3206932.5149455667</v>
      </c>
      <c r="M282" s="178">
        <f>[1]beschut_werk!N284</f>
        <v>251779.83396245408</v>
      </c>
      <c r="N282" s="180">
        <f>IFERROR(VLOOKUP($B282,[1]WSW!$R$13:$Y$335,5,FALSE()),0)</f>
        <v>2955152.6809831127</v>
      </c>
      <c r="O282" s="173"/>
      <c r="P282" s="178">
        <f t="shared" si="27"/>
        <v>3080321.5857994836</v>
      </c>
      <c r="Q282" s="179">
        <f>[1]beschut_werk!O284</f>
        <v>269422.01931389008</v>
      </c>
      <c r="R282" s="178">
        <f>IFERROR(VLOOKUP($B282,[1]WSW!$R$13:$Y$335,6,FALSE()),0)</f>
        <v>2810899.5664855936</v>
      </c>
      <c r="S282" s="173"/>
      <c r="T282" s="178">
        <f t="shared" si="28"/>
        <v>3033363.7557238466</v>
      </c>
      <c r="U282" s="179">
        <f>[1]beschut_werk!P284</f>
        <v>286862.95033398422</v>
      </c>
      <c r="V282" s="178">
        <f>IFERROR(VLOOKUP($B282,[1]WSW!$R$13:$Y$335,7,FALSE()),0)</f>
        <v>2746500.8053898625</v>
      </c>
      <c r="W282" s="173"/>
      <c r="X282" s="178">
        <f t="shared" si="29"/>
        <v>2797904.2944978336</v>
      </c>
      <c r="Y282" s="179">
        <f>[1]beschut_werk!Q284</f>
        <v>304507.69500138587</v>
      </c>
      <c r="Z282" s="178">
        <f>IFERROR(VLOOKUP($B282,[1]WSW!$R$13:$Y$335,8,FALSE()),0)</f>
        <v>2493396.5994964475</v>
      </c>
      <c r="AB282" s="170"/>
    </row>
    <row r="283" spans="2:28">
      <c r="B283" s="183">
        <v>716</v>
      </c>
      <c r="C283" s="182" t="s">
        <v>294</v>
      </c>
      <c r="D283" s="178">
        <f t="shared" si="24"/>
        <v>2416605.8179805409</v>
      </c>
      <c r="E283" s="179">
        <f>[1]beschut_werk!L285</f>
        <v>135276.85201635305</v>
      </c>
      <c r="F283" s="178">
        <f>IFERROR(VLOOKUP($B283,[1]WSW!$R$13:$Y$335,3,FALSE()),0)</f>
        <v>2281328.9659641879</v>
      </c>
      <c r="G283" s="173"/>
      <c r="H283" s="178">
        <f t="shared" si="25"/>
        <v>2315511.1840008823</v>
      </c>
      <c r="I283" s="179">
        <f>[1]beschut_werk!M285</f>
        <v>153397.66399639848</v>
      </c>
      <c r="J283" s="178">
        <f>IFERROR(VLOOKUP($B283,[1]WSW!$R$13:$Y$335,4,FALSE()),0)</f>
        <v>2162113.5200044839</v>
      </c>
      <c r="K283" s="173"/>
      <c r="L283" s="181">
        <f t="shared" si="26"/>
        <v>2237084.8074591612</v>
      </c>
      <c r="M283" s="178">
        <f>[1]beschut_werk!N285</f>
        <v>164959.20156160725</v>
      </c>
      <c r="N283" s="180">
        <f>IFERROR(VLOOKUP($B283,[1]WSW!$R$13:$Y$335,5,FALSE()),0)</f>
        <v>2072125.6058975537</v>
      </c>
      <c r="O283" s="173"/>
      <c r="P283" s="178">
        <f t="shared" si="27"/>
        <v>2258004.8918707096</v>
      </c>
      <c r="Q283" s="179">
        <f>[1]beschut_werk!O285</f>
        <v>176517.87472289283</v>
      </c>
      <c r="R283" s="178">
        <f>IFERROR(VLOOKUP($B283,[1]WSW!$R$13:$Y$335,6,FALSE()),0)</f>
        <v>2081487.0171478167</v>
      </c>
      <c r="S283" s="173"/>
      <c r="T283" s="178">
        <f t="shared" si="28"/>
        <v>2205481.1616105335</v>
      </c>
      <c r="U283" s="179">
        <f>[1]beschut_werk!P285</f>
        <v>187944.69159812687</v>
      </c>
      <c r="V283" s="178">
        <f>IFERROR(VLOOKUP($B283,[1]WSW!$R$13:$Y$335,7,FALSE()),0)</f>
        <v>2017536.4700124068</v>
      </c>
      <c r="W283" s="173"/>
      <c r="X283" s="178">
        <f t="shared" si="29"/>
        <v>2019782.9741837862</v>
      </c>
      <c r="Y283" s="179">
        <f>[1]beschut_werk!Q285</f>
        <v>199505.04155263133</v>
      </c>
      <c r="Z283" s="178">
        <f>IFERROR(VLOOKUP($B283,[1]WSW!$R$13:$Y$335,8,FALSE()),0)</f>
        <v>1820277.9326311548</v>
      </c>
      <c r="AB283" s="170"/>
    </row>
    <row r="284" spans="2:28">
      <c r="B284" s="183">
        <v>281</v>
      </c>
      <c r="C284" s="182" t="s">
        <v>295</v>
      </c>
      <c r="D284" s="178">
        <f t="shared" si="24"/>
        <v>9154555.2568659913</v>
      </c>
      <c r="E284" s="179">
        <f>[1]beschut_werk!L286</f>
        <v>588572.97017641505</v>
      </c>
      <c r="F284" s="178">
        <f>IFERROR(VLOOKUP($B284,[1]WSW!$R$13:$Y$335,3,FALSE()),0)</f>
        <v>8565982.2866895758</v>
      </c>
      <c r="G284" s="173"/>
      <c r="H284" s="178">
        <f t="shared" si="25"/>
        <v>8764651.6529994477</v>
      </c>
      <c r="I284" s="179">
        <f>[1]beschut_werk!M286</f>
        <v>667414.39773871819</v>
      </c>
      <c r="J284" s="178">
        <f>IFERROR(VLOOKUP($B284,[1]WSW!$R$13:$Y$335,4,FALSE()),0)</f>
        <v>8097237.2552607292</v>
      </c>
      <c r="K284" s="173"/>
      <c r="L284" s="181">
        <f t="shared" si="26"/>
        <v>8654912.8052269816</v>
      </c>
      <c r="M284" s="178">
        <f>[1]beschut_werk!N286</f>
        <v>717717.227846995</v>
      </c>
      <c r="N284" s="180">
        <f>IFERROR(VLOOKUP($B284,[1]WSW!$R$13:$Y$335,5,FALSE()),0)</f>
        <v>7937195.5773799866</v>
      </c>
      <c r="O284" s="173"/>
      <c r="P284" s="178">
        <f t="shared" si="27"/>
        <v>8621281.5549681056</v>
      </c>
      <c r="Q284" s="179">
        <f>[1]beschut_werk!O286</f>
        <v>768007.59528557106</v>
      </c>
      <c r="R284" s="178">
        <f>IFERROR(VLOOKUP($B284,[1]WSW!$R$13:$Y$335,6,FALSE()),0)</f>
        <v>7853273.9596825344</v>
      </c>
      <c r="S284" s="173"/>
      <c r="T284" s="178">
        <f t="shared" si="28"/>
        <v>8564487.0106991231</v>
      </c>
      <c r="U284" s="179">
        <f>[1]beschut_werk!P286</f>
        <v>817724.2722164141</v>
      </c>
      <c r="V284" s="178">
        <f>IFERROR(VLOOKUP($B284,[1]WSW!$R$13:$Y$335,7,FALSE()),0)</f>
        <v>7746762.7384827081</v>
      </c>
      <c r="W284" s="173"/>
      <c r="X284" s="178">
        <f t="shared" si="29"/>
        <v>8273343.4876636416</v>
      </c>
      <c r="Y284" s="179">
        <f>[1]beschut_werk!Q286</f>
        <v>868021.93517636356</v>
      </c>
      <c r="Z284" s="178">
        <f>IFERROR(VLOOKUP($B284,[1]WSW!$R$13:$Y$335,8,FALSE()),0)</f>
        <v>7405321.5524872784</v>
      </c>
      <c r="AB284" s="170"/>
    </row>
    <row r="285" spans="2:28">
      <c r="B285" s="183">
        <v>855</v>
      </c>
      <c r="C285" s="182" t="s">
        <v>296</v>
      </c>
      <c r="D285" s="178">
        <f t="shared" si="24"/>
        <v>31946560.472837545</v>
      </c>
      <c r="E285" s="179">
        <f>[1]beschut_werk!L287</f>
        <v>1879178.6915768946</v>
      </c>
      <c r="F285" s="178">
        <f>IFERROR(VLOOKUP($B285,[1]WSW!$R$13:$Y$335,3,FALSE()),0)</f>
        <v>30067381.781260651</v>
      </c>
      <c r="G285" s="173"/>
      <c r="H285" s="178">
        <f t="shared" si="25"/>
        <v>30277540.556751832</v>
      </c>
      <c r="I285" s="179">
        <f>[1]beschut_werk!M287</f>
        <v>2130901.3125531445</v>
      </c>
      <c r="J285" s="178">
        <f>IFERROR(VLOOKUP($B285,[1]WSW!$R$13:$Y$335,4,FALSE()),0)</f>
        <v>28146639.244198687</v>
      </c>
      <c r="K285" s="173"/>
      <c r="L285" s="181">
        <f t="shared" si="26"/>
        <v>29033776.645489421</v>
      </c>
      <c r="M285" s="178">
        <f>[1]beschut_werk!N287</f>
        <v>2291506.7281181053</v>
      </c>
      <c r="N285" s="180">
        <f>IFERROR(VLOOKUP($B285,[1]WSW!$R$13:$Y$335,5,FALSE()),0)</f>
        <v>26742269.917371314</v>
      </c>
      <c r="O285" s="173"/>
      <c r="P285" s="178">
        <f t="shared" si="27"/>
        <v>28283053.117403775</v>
      </c>
      <c r="Q285" s="179">
        <f>[1]beschut_werk!O287</f>
        <v>2452072.3532330655</v>
      </c>
      <c r="R285" s="178">
        <f>IFERROR(VLOOKUP($B285,[1]WSW!$R$13:$Y$335,6,FALSE()),0)</f>
        <v>25830980.76417071</v>
      </c>
      <c r="S285" s="173"/>
      <c r="T285" s="178">
        <f t="shared" si="28"/>
        <v>27279072.861754112</v>
      </c>
      <c r="U285" s="179">
        <f>[1]beschut_werk!P287</f>
        <v>2610806.3159504659</v>
      </c>
      <c r="V285" s="178">
        <f>IFERROR(VLOOKUP($B285,[1]WSW!$R$13:$Y$335,7,FALSE()),0)</f>
        <v>24668266.545803647</v>
      </c>
      <c r="W285" s="173"/>
      <c r="X285" s="178">
        <f t="shared" si="29"/>
        <v>26315315.763394143</v>
      </c>
      <c r="Y285" s="179">
        <f>[1]beschut_werk!Q287</f>
        <v>2771395.2339942609</v>
      </c>
      <c r="Z285" s="178">
        <f>IFERROR(VLOOKUP($B285,[1]WSW!$R$13:$Y$335,8,FALSE()),0)</f>
        <v>23543920.529399883</v>
      </c>
      <c r="AB285" s="170"/>
    </row>
    <row r="286" spans="2:28">
      <c r="B286" s="183">
        <v>183</v>
      </c>
      <c r="C286" s="182" t="s">
        <v>297</v>
      </c>
      <c r="D286" s="178">
        <f t="shared" si="24"/>
        <v>2456630.4026208329</v>
      </c>
      <c r="E286" s="179">
        <f>[1]beschut_werk!L288</f>
        <v>52212.118322101378</v>
      </c>
      <c r="F286" s="178">
        <f>IFERROR(VLOOKUP($B286,[1]WSW!$R$13:$Y$335,3,FALSE()),0)</f>
        <v>2404418.2842987315</v>
      </c>
      <c r="G286" s="173"/>
      <c r="H286" s="178">
        <f t="shared" si="25"/>
        <v>2298298.6040772856</v>
      </c>
      <c r="I286" s="179">
        <f>[1]beschut_werk!M288</f>
        <v>59206.11592843473</v>
      </c>
      <c r="J286" s="178">
        <f>IFERROR(VLOOKUP($B286,[1]WSW!$R$13:$Y$335,4,FALSE()),0)</f>
        <v>2239092.4881488509</v>
      </c>
      <c r="K286" s="173"/>
      <c r="L286" s="181">
        <f t="shared" si="26"/>
        <v>2209608.9811613872</v>
      </c>
      <c r="M286" s="178">
        <f>[1]beschut_werk!N288</f>
        <v>63668.46376062058</v>
      </c>
      <c r="N286" s="180">
        <f>IFERROR(VLOOKUP($B286,[1]WSW!$R$13:$Y$335,5,FALSE()),0)</f>
        <v>2145940.5174007667</v>
      </c>
      <c r="O286" s="173"/>
      <c r="P286" s="178">
        <f t="shared" si="27"/>
        <v>2012358.011492447</v>
      </c>
      <c r="Q286" s="179">
        <f>[1]beschut_werk!O288</f>
        <v>68129.706033397495</v>
      </c>
      <c r="R286" s="178">
        <f>IFERROR(VLOOKUP($B286,[1]WSW!$R$13:$Y$335,6,FALSE()),0)</f>
        <v>1944228.3054590495</v>
      </c>
      <c r="S286" s="173"/>
      <c r="T286" s="178">
        <f t="shared" si="28"/>
        <v>1882125.6545394605</v>
      </c>
      <c r="U286" s="179">
        <f>[1]beschut_werk!P288</f>
        <v>72540.056406294854</v>
      </c>
      <c r="V286" s="178">
        <f>IFERROR(VLOOKUP($B286,[1]WSW!$R$13:$Y$335,7,FALSE()),0)</f>
        <v>1809585.5981331656</v>
      </c>
      <c r="W286" s="173"/>
      <c r="X286" s="178">
        <f t="shared" si="29"/>
        <v>1824051.5840806568</v>
      </c>
      <c r="Y286" s="179">
        <f>[1]beschut_werk!Q288</f>
        <v>77001.945862419409</v>
      </c>
      <c r="Z286" s="178">
        <f>IFERROR(VLOOKUP($B286,[1]WSW!$R$13:$Y$335,8,FALSE()),0)</f>
        <v>1747049.6382182373</v>
      </c>
      <c r="AB286" s="170"/>
    </row>
    <row r="287" spans="2:28">
      <c r="B287" s="183">
        <v>1700</v>
      </c>
      <c r="C287" s="182" t="s">
        <v>298</v>
      </c>
      <c r="D287" s="178">
        <f t="shared" si="24"/>
        <v>7012549.3827369204</v>
      </c>
      <c r="E287" s="179">
        <f>[1]beschut_werk!L289</f>
        <v>220714.86381615521</v>
      </c>
      <c r="F287" s="178">
        <f>IFERROR(VLOOKUP($B287,[1]WSW!$R$13:$Y$335,3,FALSE()),0)</f>
        <v>6791834.5189207653</v>
      </c>
      <c r="G287" s="173"/>
      <c r="H287" s="178">
        <f t="shared" si="25"/>
        <v>6569418.5892250855</v>
      </c>
      <c r="I287" s="179">
        <f>[1]beschut_werk!M289</f>
        <v>250280.39915201886</v>
      </c>
      <c r="J287" s="178">
        <f>IFERROR(VLOOKUP($B287,[1]WSW!$R$13:$Y$335,4,FALSE()),0)</f>
        <v>6319138.1900730664</v>
      </c>
      <c r="K287" s="173"/>
      <c r="L287" s="181">
        <f t="shared" si="26"/>
        <v>5916912.1318960516</v>
      </c>
      <c r="M287" s="178">
        <f>[1]beschut_werk!N289</f>
        <v>269143.96044262254</v>
      </c>
      <c r="N287" s="180">
        <f>IFERROR(VLOOKUP($B287,[1]WSW!$R$13:$Y$335,5,FALSE()),0)</f>
        <v>5647768.1714534294</v>
      </c>
      <c r="O287" s="173"/>
      <c r="P287" s="178">
        <f t="shared" si="27"/>
        <v>5473320.1033824934</v>
      </c>
      <c r="Q287" s="179">
        <f>[1]beschut_werk!O289</f>
        <v>288002.84823208861</v>
      </c>
      <c r="R287" s="178">
        <f>IFERROR(VLOOKUP($B287,[1]WSW!$R$13:$Y$335,6,FALSE()),0)</f>
        <v>5185317.2551504048</v>
      </c>
      <c r="S287" s="173"/>
      <c r="T287" s="178">
        <f t="shared" si="28"/>
        <v>5103955.7703115065</v>
      </c>
      <c r="U287" s="179">
        <f>[1]beschut_werk!P289</f>
        <v>306646.60208115465</v>
      </c>
      <c r="V287" s="178">
        <f>IFERROR(VLOOKUP($B287,[1]WSW!$R$13:$Y$335,7,FALSE()),0)</f>
        <v>4797309.168230352</v>
      </c>
      <c r="W287" s="173"/>
      <c r="X287" s="178">
        <f t="shared" si="29"/>
        <v>4851611.093987559</v>
      </c>
      <c r="Y287" s="179">
        <f>[1]beschut_werk!Q289</f>
        <v>325508.22569113568</v>
      </c>
      <c r="Z287" s="178">
        <f>IFERROR(VLOOKUP($B287,[1]WSW!$R$13:$Y$335,8,FALSE()),0)</f>
        <v>4526102.868296423</v>
      </c>
      <c r="AB287" s="170"/>
    </row>
    <row r="288" spans="2:28">
      <c r="B288" s="183">
        <v>1730</v>
      </c>
      <c r="C288" s="182" t="s">
        <v>299</v>
      </c>
      <c r="D288" s="178">
        <f t="shared" si="24"/>
        <v>182742.41412735466</v>
      </c>
      <c r="E288" s="179">
        <f>[1]beschut_werk!L290</f>
        <v>182742.41412735466</v>
      </c>
      <c r="F288" s="178">
        <f>IFERROR(VLOOKUP($B288,[1]WSW!$R$13:$Y$335,3,FALSE()),0)</f>
        <v>0</v>
      </c>
      <c r="G288" s="173"/>
      <c r="H288" s="178">
        <f t="shared" si="25"/>
        <v>207221.40574952136</v>
      </c>
      <c r="I288" s="179">
        <f>[1]beschut_werk!M290</f>
        <v>207221.40574952136</v>
      </c>
      <c r="J288" s="178">
        <f>IFERROR(VLOOKUP($B288,[1]WSW!$R$13:$Y$335,4,FALSE()),0)</f>
        <v>0</v>
      </c>
      <c r="K288" s="173"/>
      <c r="L288" s="181">
        <f t="shared" si="26"/>
        <v>222839.6231621718</v>
      </c>
      <c r="M288" s="178">
        <f>[1]beschut_werk!N290</f>
        <v>222839.6231621718</v>
      </c>
      <c r="N288" s="180">
        <f>IFERROR(VLOOKUP($B288,[1]WSW!$R$13:$Y$335,5,FALSE()),0)</f>
        <v>0</v>
      </c>
      <c r="O288" s="173"/>
      <c r="P288" s="178">
        <f t="shared" si="27"/>
        <v>238453.97111689101</v>
      </c>
      <c r="Q288" s="179">
        <f>[1]beschut_werk!O290</f>
        <v>238453.97111689101</v>
      </c>
      <c r="R288" s="178">
        <f>IFERROR(VLOOKUP($B288,[1]WSW!$R$13:$Y$335,6,FALSE()),0)</f>
        <v>0</v>
      </c>
      <c r="S288" s="173"/>
      <c r="T288" s="178">
        <f t="shared" si="28"/>
        <v>253890.19742203178</v>
      </c>
      <c r="U288" s="179">
        <f>[1]beschut_werk!P290</f>
        <v>253890.19742203178</v>
      </c>
      <c r="V288" s="178">
        <f>IFERROR(VLOOKUP($B288,[1]WSW!$R$13:$Y$335,7,FALSE()),0)</f>
        <v>0</v>
      </c>
      <c r="W288" s="173"/>
      <c r="X288" s="178">
        <f t="shared" si="29"/>
        <v>269506.81051846768</v>
      </c>
      <c r="Y288" s="179">
        <f>[1]beschut_werk!Q290</f>
        <v>269506.81051846768</v>
      </c>
      <c r="Z288" s="178">
        <f>IFERROR(VLOOKUP($B288,[1]WSW!$R$13:$Y$335,8,FALSE()),0)</f>
        <v>0</v>
      </c>
      <c r="AB288" s="170"/>
    </row>
    <row r="289" spans="2:28">
      <c r="B289" s="183">
        <v>737</v>
      </c>
      <c r="C289" s="182" t="s">
        <v>300</v>
      </c>
      <c r="D289" s="178">
        <f t="shared" si="24"/>
        <v>3932904.1089030085</v>
      </c>
      <c r="E289" s="179">
        <f>[1]beschut_werk!L291</f>
        <v>135276.85201635305</v>
      </c>
      <c r="F289" s="178">
        <f>IFERROR(VLOOKUP($B289,[1]WSW!$R$13:$Y$335,3,FALSE()),0)</f>
        <v>3797627.2568866555</v>
      </c>
      <c r="G289" s="173"/>
      <c r="H289" s="178">
        <f t="shared" si="25"/>
        <v>3665141.0157630616</v>
      </c>
      <c r="I289" s="179">
        <f>[1]beschut_werk!M291</f>
        <v>153397.66399639848</v>
      </c>
      <c r="J289" s="178">
        <f>IFERROR(VLOOKUP($B289,[1]WSW!$R$13:$Y$335,4,FALSE()),0)</f>
        <v>3511743.3517666631</v>
      </c>
      <c r="K289" s="173"/>
      <c r="L289" s="181">
        <f t="shared" si="26"/>
        <v>3586431.6233245376</v>
      </c>
      <c r="M289" s="178">
        <f>[1]beschut_werk!N291</f>
        <v>164959.20156160725</v>
      </c>
      <c r="N289" s="180">
        <f>IFERROR(VLOOKUP($B289,[1]WSW!$R$13:$Y$335,5,FALSE()),0)</f>
        <v>3421472.4217629302</v>
      </c>
      <c r="O289" s="173"/>
      <c r="P289" s="178">
        <f t="shared" si="27"/>
        <v>3566682.2578178723</v>
      </c>
      <c r="Q289" s="179">
        <f>[1]beschut_werk!O291</f>
        <v>176517.87472289283</v>
      </c>
      <c r="R289" s="178">
        <f>IFERROR(VLOOKUP($B289,[1]WSW!$R$13:$Y$335,6,FALSE()),0)</f>
        <v>3390164.3830949795</v>
      </c>
      <c r="S289" s="173"/>
      <c r="T289" s="178">
        <f t="shared" si="28"/>
        <v>3294853.8090240005</v>
      </c>
      <c r="U289" s="179">
        <f>[1]beschut_werk!P291</f>
        <v>187944.69159812687</v>
      </c>
      <c r="V289" s="178">
        <f>IFERROR(VLOOKUP($B289,[1]WSW!$R$13:$Y$335,7,FALSE()),0)</f>
        <v>3106909.1174258739</v>
      </c>
      <c r="W289" s="173"/>
      <c r="X289" s="178">
        <f t="shared" si="29"/>
        <v>3215259.6418737634</v>
      </c>
      <c r="Y289" s="179">
        <f>[1]beschut_werk!Q291</f>
        <v>199505.04155263133</v>
      </c>
      <c r="Z289" s="178">
        <f>IFERROR(VLOOKUP($B289,[1]WSW!$R$13:$Y$335,8,FALSE()),0)</f>
        <v>3015754.6003211322</v>
      </c>
      <c r="AB289" s="170"/>
    </row>
    <row r="290" spans="2:28">
      <c r="B290" s="183">
        <v>450</v>
      </c>
      <c r="C290" s="182" t="s">
        <v>301</v>
      </c>
      <c r="D290" s="178">
        <f t="shared" si="24"/>
        <v>899116.73444103473</v>
      </c>
      <c r="E290" s="179">
        <f>[1]beschut_werk!L292</f>
        <v>66451.786955401723</v>
      </c>
      <c r="F290" s="178">
        <f>IFERROR(VLOOKUP($B290,[1]WSW!$R$13:$Y$335,3,FALSE()),0)</f>
        <v>832664.94748563296</v>
      </c>
      <c r="G290" s="173"/>
      <c r="H290" s="178">
        <f t="shared" si="25"/>
        <v>889327.09493981872</v>
      </c>
      <c r="I290" s="179">
        <f>[1]beschut_werk!M292</f>
        <v>75353.238454371443</v>
      </c>
      <c r="J290" s="178">
        <f>IFERROR(VLOOKUP($B290,[1]WSW!$R$13:$Y$335,4,FALSE()),0)</f>
        <v>813973.85648544726</v>
      </c>
      <c r="K290" s="173"/>
      <c r="L290" s="181">
        <f t="shared" si="26"/>
        <v>879651.06963713875</v>
      </c>
      <c r="M290" s="178">
        <f>[1]beschut_werk!N292</f>
        <v>81032.590240789796</v>
      </c>
      <c r="N290" s="180">
        <f>IFERROR(VLOOKUP($B290,[1]WSW!$R$13:$Y$335,5,FALSE()),0)</f>
        <v>798618.47939634894</v>
      </c>
      <c r="O290" s="173"/>
      <c r="P290" s="178">
        <f t="shared" si="27"/>
        <v>891017.56346396555</v>
      </c>
      <c r="Q290" s="179">
        <f>[1]beschut_werk!O292</f>
        <v>86710.534951596783</v>
      </c>
      <c r="R290" s="178">
        <f>IFERROR(VLOOKUP($B290,[1]WSW!$R$13:$Y$335,6,FALSE()),0)</f>
        <v>804307.02851236879</v>
      </c>
      <c r="S290" s="173"/>
      <c r="T290" s="178">
        <f t="shared" si="28"/>
        <v>837138.58826977538</v>
      </c>
      <c r="U290" s="179">
        <f>[1]beschut_werk!P292</f>
        <v>92323.708153466141</v>
      </c>
      <c r="V290" s="178">
        <f>IFERROR(VLOOKUP($B290,[1]WSW!$R$13:$Y$335,7,FALSE()),0)</f>
        <v>744814.88011630927</v>
      </c>
      <c r="W290" s="173"/>
      <c r="X290" s="178">
        <f t="shared" si="29"/>
        <v>812676.13215658569</v>
      </c>
      <c r="Y290" s="179">
        <f>[1]beschut_werk!Q292</f>
        <v>98002.476552170105</v>
      </c>
      <c r="Z290" s="178">
        <f>IFERROR(VLOOKUP($B290,[1]WSW!$R$13:$Y$335,8,FALSE()),0)</f>
        <v>714673.65560441557</v>
      </c>
      <c r="AB290" s="170"/>
    </row>
    <row r="291" spans="2:28">
      <c r="B291" s="183">
        <v>451</v>
      </c>
      <c r="C291" s="182" t="s">
        <v>302</v>
      </c>
      <c r="D291" s="178">
        <f t="shared" si="24"/>
        <v>1380830.5115597469</v>
      </c>
      <c r="E291" s="179">
        <f>[1]beschut_werk!L293</f>
        <v>132903.57391080371</v>
      </c>
      <c r="F291" s="178">
        <f>IFERROR(VLOOKUP($B291,[1]WSW!$R$13:$Y$335,3,FALSE()),0)</f>
        <v>1247926.9376489432</v>
      </c>
      <c r="G291" s="173"/>
      <c r="H291" s="178">
        <f t="shared" si="25"/>
        <v>1316744.4648601415</v>
      </c>
      <c r="I291" s="179">
        <f>[1]beschut_werk!M293</f>
        <v>150706.47690874321</v>
      </c>
      <c r="J291" s="178">
        <f>IFERROR(VLOOKUP($B291,[1]WSW!$R$13:$Y$335,4,FALSE()),0)</f>
        <v>1166037.9879513984</v>
      </c>
      <c r="K291" s="173"/>
      <c r="L291" s="181">
        <f t="shared" si="26"/>
        <v>1286306.6331783265</v>
      </c>
      <c r="M291" s="178">
        <f>[1]beschut_werk!N293</f>
        <v>162065.18048157991</v>
      </c>
      <c r="N291" s="180">
        <f>IFERROR(VLOOKUP($B291,[1]WSW!$R$13:$Y$335,5,FALSE()),0)</f>
        <v>1124241.4526967467</v>
      </c>
      <c r="O291" s="173"/>
      <c r="P291" s="178">
        <f t="shared" si="27"/>
        <v>1243850.7253516014</v>
      </c>
      <c r="Q291" s="179">
        <f>[1]beschut_werk!O293</f>
        <v>173421.06990319391</v>
      </c>
      <c r="R291" s="178">
        <f>IFERROR(VLOOKUP($B291,[1]WSW!$R$13:$Y$335,6,FALSE()),0)</f>
        <v>1070429.6554484074</v>
      </c>
      <c r="S291" s="173"/>
      <c r="T291" s="178">
        <f t="shared" si="28"/>
        <v>1229302.7553872352</v>
      </c>
      <c r="U291" s="179">
        <f>[1]beschut_werk!P293</f>
        <v>184647.41630693266</v>
      </c>
      <c r="V291" s="178">
        <f>IFERROR(VLOOKUP($B291,[1]WSW!$R$13:$Y$335,7,FALSE()),0)</f>
        <v>1044655.3390803025</v>
      </c>
      <c r="W291" s="173"/>
      <c r="X291" s="178">
        <f t="shared" si="29"/>
        <v>1213469.5903554151</v>
      </c>
      <c r="Y291" s="179">
        <f>[1]beschut_werk!Q293</f>
        <v>196004.95310434062</v>
      </c>
      <c r="Z291" s="178">
        <f>IFERROR(VLOOKUP($B291,[1]WSW!$R$13:$Y$335,8,FALSE()),0)</f>
        <v>1017464.6372510745</v>
      </c>
      <c r="AB291" s="170"/>
    </row>
    <row r="292" spans="2:28">
      <c r="B292" s="183">
        <v>184</v>
      </c>
      <c r="C292" s="182" t="s">
        <v>303</v>
      </c>
      <c r="D292" s="178">
        <f t="shared" si="24"/>
        <v>1878910.3312438172</v>
      </c>
      <c r="E292" s="179">
        <f>[1]beschut_werk!L294</f>
        <v>52212.118322101378</v>
      </c>
      <c r="F292" s="178">
        <f>IFERROR(VLOOKUP($B292,[1]WSW!$R$13:$Y$335,3,FALSE()),0)</f>
        <v>1826698.2129217158</v>
      </c>
      <c r="G292" s="173"/>
      <c r="H292" s="178">
        <f t="shared" si="25"/>
        <v>1784528.330484601</v>
      </c>
      <c r="I292" s="179">
        <f>[1]beschut_werk!M294</f>
        <v>59206.11592843473</v>
      </c>
      <c r="J292" s="178">
        <f>IFERROR(VLOOKUP($B292,[1]WSW!$R$13:$Y$335,4,FALSE()),0)</f>
        <v>1725322.2145561662</v>
      </c>
      <c r="K292" s="173"/>
      <c r="L292" s="181">
        <f t="shared" si="26"/>
        <v>1759575.6744656374</v>
      </c>
      <c r="M292" s="178">
        <f>[1]beschut_werk!N294</f>
        <v>63668.46376062058</v>
      </c>
      <c r="N292" s="180">
        <f>IFERROR(VLOOKUP($B292,[1]WSW!$R$13:$Y$335,5,FALSE()),0)</f>
        <v>1695907.2107050167</v>
      </c>
      <c r="O292" s="173"/>
      <c r="P292" s="178">
        <f t="shared" si="27"/>
        <v>1739148.0465463046</v>
      </c>
      <c r="Q292" s="179">
        <f>[1]beschut_werk!O294</f>
        <v>68129.706033397495</v>
      </c>
      <c r="R292" s="178">
        <f>IFERROR(VLOOKUP($B292,[1]WSW!$R$13:$Y$335,6,FALSE()),0)</f>
        <v>1671018.3405129071</v>
      </c>
      <c r="S292" s="173"/>
      <c r="T292" s="178">
        <f t="shared" si="28"/>
        <v>1621126.1075691867</v>
      </c>
      <c r="U292" s="179">
        <f>[1]beschut_werk!P294</f>
        <v>72540.056406294854</v>
      </c>
      <c r="V292" s="178">
        <f>IFERROR(VLOOKUP($B292,[1]WSW!$R$13:$Y$335,7,FALSE()),0)</f>
        <v>1548586.0511628918</v>
      </c>
      <c r="W292" s="173"/>
      <c r="X292" s="178">
        <f t="shared" si="29"/>
        <v>1489242.5568155218</v>
      </c>
      <c r="Y292" s="179">
        <f>[1]beschut_werk!Q294</f>
        <v>77001.945862419409</v>
      </c>
      <c r="Z292" s="178">
        <f>IFERROR(VLOOKUP($B292,[1]WSW!$R$13:$Y$335,8,FALSE()),0)</f>
        <v>1412240.6109531024</v>
      </c>
      <c r="AB292" s="170"/>
    </row>
    <row r="293" spans="2:28">
      <c r="B293" s="183">
        <v>344</v>
      </c>
      <c r="C293" s="182" t="s">
        <v>304</v>
      </c>
      <c r="D293" s="178">
        <f t="shared" si="24"/>
        <v>19972293.713598516</v>
      </c>
      <c r="E293" s="179">
        <f>[1]beschut_werk!L295</f>
        <v>1727746.4608404425</v>
      </c>
      <c r="F293" s="178">
        <f>IFERROR(VLOOKUP($B293,[1]WSW!$R$13:$Y$335,3,FALSE()),0)</f>
        <v>18244547.252758075</v>
      </c>
      <c r="G293" s="173"/>
      <c r="H293" s="178">
        <f t="shared" si="25"/>
        <v>18675330.537655678</v>
      </c>
      <c r="I293" s="179">
        <f>[1]beschut_werk!M295</f>
        <v>1959184.1998136544</v>
      </c>
      <c r="J293" s="178">
        <f>IFERROR(VLOOKUP($B293,[1]WSW!$R$13:$Y$335,4,FALSE()),0)</f>
        <v>16716146.337842025</v>
      </c>
      <c r="K293" s="173"/>
      <c r="L293" s="181">
        <f t="shared" si="26"/>
        <v>17885977.933685578</v>
      </c>
      <c r="M293" s="178">
        <f>[1]beschut_werk!N295</f>
        <v>2106847.3462605309</v>
      </c>
      <c r="N293" s="180">
        <f>IFERROR(VLOOKUP($B293,[1]WSW!$R$13:$Y$335,5,FALSE()),0)</f>
        <v>15779130.587425048</v>
      </c>
      <c r="O293" s="173"/>
      <c r="P293" s="178">
        <f t="shared" si="27"/>
        <v>17244293.553240445</v>
      </c>
      <c r="Q293" s="179">
        <f>[1]beschut_werk!O295</f>
        <v>2254473.9087415128</v>
      </c>
      <c r="R293" s="178">
        <f>IFERROR(VLOOKUP($B293,[1]WSW!$R$13:$Y$335,6,FALSE()),0)</f>
        <v>14989819.644498933</v>
      </c>
      <c r="S293" s="173"/>
      <c r="T293" s="178">
        <f t="shared" si="28"/>
        <v>16436134.434653513</v>
      </c>
      <c r="U293" s="179">
        <f>[1]beschut_werk!P295</f>
        <v>2400416.4119901159</v>
      </c>
      <c r="V293" s="178">
        <f>IFERROR(VLOOKUP($B293,[1]WSW!$R$13:$Y$335,7,FALSE()),0)</f>
        <v>14035718.022663398</v>
      </c>
      <c r="W293" s="173"/>
      <c r="X293" s="178">
        <f t="shared" si="29"/>
        <v>15657548.055092802</v>
      </c>
      <c r="Y293" s="179">
        <f>[1]beschut_werk!Q295</f>
        <v>2548064.3903564191</v>
      </c>
      <c r="Z293" s="178">
        <f>IFERROR(VLOOKUP($B293,[1]WSW!$R$13:$Y$335,8,FALSE()),0)</f>
        <v>13109483.664736383</v>
      </c>
      <c r="AB293" s="170"/>
    </row>
    <row r="294" spans="2:28">
      <c r="B294" s="183">
        <v>1581</v>
      </c>
      <c r="C294" s="182" t="s">
        <v>305</v>
      </c>
      <c r="D294" s="178">
        <f t="shared" si="24"/>
        <v>1647889.6129809788</v>
      </c>
      <c r="E294" s="179">
        <f>[1]beschut_werk!L296</f>
        <v>151889.79875520457</v>
      </c>
      <c r="F294" s="178">
        <f>IFERROR(VLOOKUP($B294,[1]WSW!$R$13:$Y$335,3,FALSE()),0)</f>
        <v>1495999.8142257743</v>
      </c>
      <c r="G294" s="173"/>
      <c r="H294" s="178">
        <f t="shared" si="25"/>
        <v>1568381.7134258272</v>
      </c>
      <c r="I294" s="179">
        <f>[1]beschut_werk!M296</f>
        <v>172235.97360999259</v>
      </c>
      <c r="J294" s="178">
        <f>IFERROR(VLOOKUP($B294,[1]WSW!$R$13:$Y$335,4,FALSE()),0)</f>
        <v>1396145.7398158347</v>
      </c>
      <c r="K294" s="173"/>
      <c r="L294" s="181">
        <f t="shared" si="26"/>
        <v>1551667.8898573655</v>
      </c>
      <c r="M294" s="178">
        <f>[1]beschut_werk!N296</f>
        <v>185217.34912180601</v>
      </c>
      <c r="N294" s="180">
        <f>IFERROR(VLOOKUP($B294,[1]WSW!$R$13:$Y$335,5,FALSE()),0)</f>
        <v>1366450.5407355595</v>
      </c>
      <c r="O294" s="173"/>
      <c r="P294" s="178">
        <f t="shared" si="27"/>
        <v>1555501.3072291</v>
      </c>
      <c r="Q294" s="179">
        <f>[1]beschut_werk!O296</f>
        <v>198195.50846079347</v>
      </c>
      <c r="R294" s="178">
        <f>IFERROR(VLOOKUP($B294,[1]WSW!$R$13:$Y$335,6,FALSE()),0)</f>
        <v>1357305.7987683066</v>
      </c>
      <c r="S294" s="173"/>
      <c r="T294" s="178">
        <f t="shared" si="28"/>
        <v>1520412.6802587756</v>
      </c>
      <c r="U294" s="179">
        <f>[1]beschut_werk!P296</f>
        <v>211025.61863649491</v>
      </c>
      <c r="V294" s="178">
        <f>IFERROR(VLOOKUP($B294,[1]WSW!$R$13:$Y$335,7,FALSE()),0)</f>
        <v>1309387.0616222806</v>
      </c>
      <c r="W294" s="173"/>
      <c r="X294" s="178">
        <f t="shared" si="29"/>
        <v>1426242.9512254898</v>
      </c>
      <c r="Y294" s="179">
        <f>[1]beschut_werk!Q296</f>
        <v>224005.66069067549</v>
      </c>
      <c r="Z294" s="178">
        <f>IFERROR(VLOOKUP($B294,[1]WSW!$R$13:$Y$335,8,FALSE()),0)</f>
        <v>1202237.2905348144</v>
      </c>
      <c r="AB294" s="170"/>
    </row>
    <row r="295" spans="2:28">
      <c r="B295" s="183">
        <v>981</v>
      </c>
      <c r="C295" s="182" t="s">
        <v>306</v>
      </c>
      <c r="D295" s="178">
        <f t="shared" si="24"/>
        <v>1676572.3358233618</v>
      </c>
      <c r="E295" s="179">
        <f>[1]beschut_werk!L297</f>
        <v>42719.005899901073</v>
      </c>
      <c r="F295" s="178">
        <f>IFERROR(VLOOKUP($B295,[1]WSW!$R$13:$Y$335,3,FALSE()),0)</f>
        <v>1633853.3299234607</v>
      </c>
      <c r="G295" s="173"/>
      <c r="H295" s="178">
        <f t="shared" si="25"/>
        <v>1599277.6275741239</v>
      </c>
      <c r="I295" s="179">
        <f>[1]beschut_werk!M297</f>
        <v>48441.367577810168</v>
      </c>
      <c r="J295" s="178">
        <f>IFERROR(VLOOKUP($B295,[1]WSW!$R$13:$Y$335,4,FALSE()),0)</f>
        <v>1550836.2599963138</v>
      </c>
      <c r="K295" s="173"/>
      <c r="L295" s="181">
        <f t="shared" si="26"/>
        <v>1472595.4412968457</v>
      </c>
      <c r="M295" s="178">
        <f>[1]beschut_werk!N297</f>
        <v>52092.37944050767</v>
      </c>
      <c r="N295" s="180">
        <f>IFERROR(VLOOKUP($B295,[1]WSW!$R$13:$Y$335,5,FALSE()),0)</f>
        <v>1420503.0618563381</v>
      </c>
      <c r="O295" s="173"/>
      <c r="P295" s="178">
        <f t="shared" si="27"/>
        <v>1396022.5041857883</v>
      </c>
      <c r="Q295" s="179">
        <f>[1]beschut_werk!O297</f>
        <v>55742.48675459787</v>
      </c>
      <c r="R295" s="178">
        <f>IFERROR(VLOOKUP($B295,[1]WSW!$R$13:$Y$335,6,FALSE()),0)</f>
        <v>1340280.0174311905</v>
      </c>
      <c r="S295" s="173"/>
      <c r="T295" s="178">
        <f t="shared" si="28"/>
        <v>1298140.7067723686</v>
      </c>
      <c r="U295" s="179">
        <f>[1]beschut_werk!P297</f>
        <v>59350.95524151389</v>
      </c>
      <c r="V295" s="178">
        <f>IFERROR(VLOOKUP($B295,[1]WSW!$R$13:$Y$335,7,FALSE()),0)</f>
        <v>1238789.7515308547</v>
      </c>
      <c r="W295" s="173"/>
      <c r="X295" s="178">
        <f t="shared" si="29"/>
        <v>1235839.1100103697</v>
      </c>
      <c r="Y295" s="179">
        <f>[1]beschut_werk!Q297</f>
        <v>63001.592069252147</v>
      </c>
      <c r="Z295" s="178">
        <f>IFERROR(VLOOKUP($B295,[1]WSW!$R$13:$Y$335,8,FALSE()),0)</f>
        <v>1172837.5179411175</v>
      </c>
      <c r="AB295" s="170"/>
    </row>
    <row r="296" spans="2:28">
      <c r="B296" s="183">
        <v>994</v>
      </c>
      <c r="C296" s="182" t="s">
        <v>307</v>
      </c>
      <c r="D296" s="178">
        <f t="shared" si="24"/>
        <v>1635290.1434417567</v>
      </c>
      <c r="E296" s="179">
        <f>[1]beschut_werk!L298</f>
        <v>87811.289905352343</v>
      </c>
      <c r="F296" s="178">
        <f>IFERROR(VLOOKUP($B296,[1]WSW!$R$13:$Y$335,3,FALSE()),0)</f>
        <v>1547478.8535364044</v>
      </c>
      <c r="G296" s="173"/>
      <c r="H296" s="178">
        <f t="shared" si="25"/>
        <v>1537321.6593435626</v>
      </c>
      <c r="I296" s="179">
        <f>[1]beschut_werk!M298</f>
        <v>99573.922243276611</v>
      </c>
      <c r="J296" s="178">
        <f>IFERROR(VLOOKUP($B296,[1]WSW!$R$13:$Y$335,4,FALSE()),0)</f>
        <v>1437747.7371002859</v>
      </c>
      <c r="K296" s="173"/>
      <c r="L296" s="181">
        <f t="shared" si="26"/>
        <v>1477783.3124388044</v>
      </c>
      <c r="M296" s="178">
        <f>[1]beschut_werk!N298</f>
        <v>107078.77996104371</v>
      </c>
      <c r="N296" s="180">
        <f>IFERROR(VLOOKUP($B296,[1]WSW!$R$13:$Y$335,5,FALSE()),0)</f>
        <v>1370704.5324777607</v>
      </c>
      <c r="O296" s="173"/>
      <c r="P296" s="178">
        <f t="shared" si="27"/>
        <v>1437907.7880142168</v>
      </c>
      <c r="Q296" s="179">
        <f>[1]beschut_werk!O298</f>
        <v>114581.77832889582</v>
      </c>
      <c r="R296" s="178">
        <f>IFERROR(VLOOKUP($B296,[1]WSW!$R$13:$Y$335,6,FALSE()),0)</f>
        <v>1323326.009685321</v>
      </c>
      <c r="S296" s="173"/>
      <c r="T296" s="178">
        <f t="shared" si="28"/>
        <v>1205474.527491906</v>
      </c>
      <c r="U296" s="179">
        <f>[1]beschut_werk!P298</f>
        <v>121999.18577422318</v>
      </c>
      <c r="V296" s="178">
        <f>IFERROR(VLOOKUP($B296,[1]WSW!$R$13:$Y$335,7,FALSE()),0)</f>
        <v>1083475.3417176828</v>
      </c>
      <c r="W296" s="173"/>
      <c r="X296" s="178">
        <f t="shared" si="29"/>
        <v>1134451.6417596072</v>
      </c>
      <c r="Y296" s="179">
        <f>[1]beschut_werk!Q298</f>
        <v>129503.27258679629</v>
      </c>
      <c r="Z296" s="178">
        <f>IFERROR(VLOOKUP($B296,[1]WSW!$R$13:$Y$335,8,FALSE()),0)</f>
        <v>1004948.3691728109</v>
      </c>
      <c r="AB296" s="170"/>
    </row>
    <row r="297" spans="2:28">
      <c r="B297" s="183">
        <v>858</v>
      </c>
      <c r="C297" s="182" t="s">
        <v>308</v>
      </c>
      <c r="D297" s="178">
        <f t="shared" si="24"/>
        <v>4023609.2449063957</v>
      </c>
      <c r="E297" s="179">
        <f>[1]beschut_werk!L299</f>
        <v>140023.4082274542</v>
      </c>
      <c r="F297" s="178">
        <f>IFERROR(VLOOKUP($B297,[1]WSW!$R$13:$Y$335,3,FALSE()),0)</f>
        <v>3883585.8366789413</v>
      </c>
      <c r="G297" s="173"/>
      <c r="H297" s="178">
        <f t="shared" si="25"/>
        <v>3805216.3593473462</v>
      </c>
      <c r="I297" s="179">
        <f>[1]beschut_werk!M299</f>
        <v>158780.0381717119</v>
      </c>
      <c r="J297" s="178">
        <f>IFERROR(VLOOKUP($B297,[1]WSW!$R$13:$Y$335,4,FALSE()),0)</f>
        <v>3646436.3211756344</v>
      </c>
      <c r="K297" s="173"/>
      <c r="L297" s="181">
        <f t="shared" si="26"/>
        <v>3789157.0994440201</v>
      </c>
      <c r="M297" s="178">
        <f>[1]beschut_werk!N299</f>
        <v>170747.24372166485</v>
      </c>
      <c r="N297" s="180">
        <f>IFERROR(VLOOKUP($B297,[1]WSW!$R$13:$Y$335,5,FALSE()),0)</f>
        <v>3618409.8557223552</v>
      </c>
      <c r="O297" s="173"/>
      <c r="P297" s="178">
        <f t="shared" si="27"/>
        <v>3647751.3504923494</v>
      </c>
      <c r="Q297" s="179">
        <f>[1]beschut_werk!O299</f>
        <v>182711.48436229394</v>
      </c>
      <c r="R297" s="178">
        <f>IFERROR(VLOOKUP($B297,[1]WSW!$R$13:$Y$335,6,FALSE()),0)</f>
        <v>3465039.8661300554</v>
      </c>
      <c r="S297" s="173"/>
      <c r="T297" s="178">
        <f t="shared" si="28"/>
        <v>3431723.2852435419</v>
      </c>
      <c r="U297" s="179">
        <f>[1]beschut_werk!P299</f>
        <v>194539.24218051872</v>
      </c>
      <c r="V297" s="178">
        <f>IFERROR(VLOOKUP($B297,[1]WSW!$R$13:$Y$335,7,FALSE()),0)</f>
        <v>3237184.0430630231</v>
      </c>
      <c r="W297" s="173"/>
      <c r="X297" s="178">
        <f t="shared" si="29"/>
        <v>3397833.4059075122</v>
      </c>
      <c r="Y297" s="179">
        <f>[1]beschut_werk!Q299</f>
        <v>206505.21844921639</v>
      </c>
      <c r="Z297" s="178">
        <f>IFERROR(VLOOKUP($B297,[1]WSW!$R$13:$Y$335,8,FALSE()),0)</f>
        <v>3191328.1874582958</v>
      </c>
      <c r="AB297" s="170"/>
    </row>
    <row r="298" spans="2:28">
      <c r="B298" s="183">
        <v>47</v>
      </c>
      <c r="C298" s="182" t="s">
        <v>309</v>
      </c>
      <c r="D298" s="178">
        <f t="shared" si="24"/>
        <v>10298624.321979366</v>
      </c>
      <c r="E298" s="179">
        <f>[1]beschut_werk!L300</f>
        <v>391590.88741576066</v>
      </c>
      <c r="F298" s="178">
        <f>IFERROR(VLOOKUP($B298,[1]WSW!$R$13:$Y$335,3,FALSE()),0)</f>
        <v>9907033.4345636051</v>
      </c>
      <c r="G298" s="173"/>
      <c r="H298" s="178">
        <f t="shared" si="25"/>
        <v>9905728.6998376306</v>
      </c>
      <c r="I298" s="179">
        <f>[1]beschut_werk!M300</f>
        <v>444045.86946326087</v>
      </c>
      <c r="J298" s="178">
        <f>IFERROR(VLOOKUP($B298,[1]WSW!$R$13:$Y$335,4,FALSE()),0)</f>
        <v>9461682.8303743694</v>
      </c>
      <c r="K298" s="173"/>
      <c r="L298" s="181">
        <f t="shared" si="26"/>
        <v>9697674.2264457718</v>
      </c>
      <c r="M298" s="178">
        <f>[1]beschut_werk!N300</f>
        <v>477513.4782046547</v>
      </c>
      <c r="N298" s="180">
        <f>IFERROR(VLOOKUP($B298,[1]WSW!$R$13:$Y$335,5,FALSE()),0)</f>
        <v>9220160.7482411172</v>
      </c>
      <c r="O298" s="173"/>
      <c r="P298" s="178">
        <f t="shared" si="27"/>
        <v>9520040.008288445</v>
      </c>
      <c r="Q298" s="179">
        <f>[1]beschut_werk!O300</f>
        <v>510972.79525048163</v>
      </c>
      <c r="R298" s="178">
        <f>IFERROR(VLOOKUP($B298,[1]WSW!$R$13:$Y$335,6,FALSE()),0)</f>
        <v>9009067.213037964</v>
      </c>
      <c r="S298" s="173"/>
      <c r="T298" s="178">
        <f t="shared" si="28"/>
        <v>9309125.9636548981</v>
      </c>
      <c r="U298" s="179">
        <f>[1]beschut_werk!P300</f>
        <v>544050.42304721195</v>
      </c>
      <c r="V298" s="178">
        <f>IFERROR(VLOOKUP($B298,[1]WSW!$R$13:$Y$335,7,FALSE()),0)</f>
        <v>8765075.5406076852</v>
      </c>
      <c r="W298" s="173"/>
      <c r="X298" s="178">
        <f t="shared" si="29"/>
        <v>9085395.6765110977</v>
      </c>
      <c r="Y298" s="179">
        <f>[1]beschut_werk!Q300</f>
        <v>577514.59396814601</v>
      </c>
      <c r="Z298" s="178">
        <f>IFERROR(VLOOKUP($B298,[1]WSW!$R$13:$Y$335,8,FALSE()),0)</f>
        <v>8507881.0825429522</v>
      </c>
      <c r="AB298" s="170"/>
    </row>
    <row r="299" spans="2:28">
      <c r="B299" s="183">
        <v>345</v>
      </c>
      <c r="C299" s="182" t="s">
        <v>310</v>
      </c>
      <c r="D299" s="178">
        <f t="shared" si="24"/>
        <v>7910696.5965756178</v>
      </c>
      <c r="E299" s="179">
        <f>[1]beschut_werk!L301</f>
        <v>415323.66847126023</v>
      </c>
      <c r="F299" s="178">
        <f>IFERROR(VLOOKUP($B299,[1]WSW!$R$13:$Y$335,3,FALSE()),0)</f>
        <v>7495372.9281043578</v>
      </c>
      <c r="G299" s="173"/>
      <c r="H299" s="178">
        <f t="shared" si="25"/>
        <v>7564339.5669859508</v>
      </c>
      <c r="I299" s="179">
        <f>[1]beschut_werk!M301</f>
        <v>470957.74033982091</v>
      </c>
      <c r="J299" s="178">
        <f>IFERROR(VLOOKUP($B299,[1]WSW!$R$13:$Y$335,4,FALSE()),0)</f>
        <v>7093381.8266461296</v>
      </c>
      <c r="K299" s="173"/>
      <c r="L299" s="181">
        <f t="shared" si="26"/>
        <v>7299189.0459549725</v>
      </c>
      <c r="M299" s="178">
        <f>[1]beschut_werk!N301</f>
        <v>506453.6890049355</v>
      </c>
      <c r="N299" s="180">
        <f>IFERROR(VLOOKUP($B299,[1]WSW!$R$13:$Y$335,5,FALSE()),0)</f>
        <v>6792735.3569500372</v>
      </c>
      <c r="O299" s="173"/>
      <c r="P299" s="178">
        <f t="shared" si="27"/>
        <v>6881566.4714502115</v>
      </c>
      <c r="Q299" s="179">
        <f>[1]beschut_werk!O301</f>
        <v>541940.84344747919</v>
      </c>
      <c r="R299" s="178">
        <f>IFERROR(VLOOKUP($B299,[1]WSW!$R$13:$Y$335,6,FALSE()),0)</f>
        <v>6339625.6280027321</v>
      </c>
      <c r="S299" s="173"/>
      <c r="T299" s="178">
        <f t="shared" si="28"/>
        <v>6698575.0698861647</v>
      </c>
      <c r="U299" s="179">
        <f>[1]beschut_werk!P301</f>
        <v>577023.17595916265</v>
      </c>
      <c r="V299" s="178">
        <f>IFERROR(VLOOKUP($B299,[1]WSW!$R$13:$Y$335,7,FALSE()),0)</f>
        <v>6121551.8939270023</v>
      </c>
      <c r="W299" s="173"/>
      <c r="X299" s="178">
        <f t="shared" si="29"/>
        <v>6556595.2075822651</v>
      </c>
      <c r="Y299" s="179">
        <f>[1]beschut_werk!Q301</f>
        <v>612515.47845106246</v>
      </c>
      <c r="Z299" s="178">
        <f>IFERROR(VLOOKUP($B299,[1]WSW!$R$13:$Y$335,8,FALSE()),0)</f>
        <v>5944079.7291312022</v>
      </c>
      <c r="AB299" s="170"/>
    </row>
    <row r="300" spans="2:28">
      <c r="B300" s="183">
        <v>717</v>
      </c>
      <c r="C300" s="182" t="s">
        <v>311</v>
      </c>
      <c r="D300" s="178">
        <f t="shared" si="24"/>
        <v>1353015.4016204381</v>
      </c>
      <c r="E300" s="179">
        <f>[1]beschut_werk!L302</f>
        <v>45092.28400545114</v>
      </c>
      <c r="F300" s="178">
        <f>IFERROR(VLOOKUP($B300,[1]WSW!$R$13:$Y$335,3,FALSE()),0)</f>
        <v>1307923.1176149868</v>
      </c>
      <c r="G300" s="173"/>
      <c r="H300" s="178">
        <f t="shared" si="25"/>
        <v>1283230.2078873648</v>
      </c>
      <c r="I300" s="179">
        <f>[1]beschut_werk!M302</f>
        <v>51132.554665466305</v>
      </c>
      <c r="J300" s="178">
        <f>IFERROR(VLOOKUP($B300,[1]WSW!$R$13:$Y$335,4,FALSE()),0)</f>
        <v>1232097.6532218985</v>
      </c>
      <c r="K300" s="173"/>
      <c r="L300" s="181">
        <f t="shared" si="26"/>
        <v>1224306.2223320776</v>
      </c>
      <c r="M300" s="178">
        <f>[1]beschut_werk!N302</f>
        <v>54986.400520535884</v>
      </c>
      <c r="N300" s="180">
        <f>IFERROR(VLOOKUP($B300,[1]WSW!$R$13:$Y$335,5,FALSE()),0)</f>
        <v>1169319.8218115417</v>
      </c>
      <c r="O300" s="173"/>
      <c r="P300" s="178">
        <f t="shared" si="27"/>
        <v>1129242.6518738922</v>
      </c>
      <c r="Q300" s="179">
        <f>[1]beschut_werk!O302</f>
        <v>58839.291574297771</v>
      </c>
      <c r="R300" s="178">
        <f>IFERROR(VLOOKUP($B300,[1]WSW!$R$13:$Y$335,6,FALSE()),0)</f>
        <v>1070403.3602995945</v>
      </c>
      <c r="S300" s="173"/>
      <c r="T300" s="178">
        <f t="shared" si="28"/>
        <v>1101343.8249176457</v>
      </c>
      <c r="U300" s="179">
        <f>[1]beschut_werk!P302</f>
        <v>62648.230532709131</v>
      </c>
      <c r="V300" s="178">
        <f>IFERROR(VLOOKUP($B300,[1]WSW!$R$13:$Y$335,7,FALSE()),0)</f>
        <v>1038695.5943849365</v>
      </c>
      <c r="W300" s="173"/>
      <c r="X300" s="178">
        <f t="shared" si="29"/>
        <v>1085625.2668561554</v>
      </c>
      <c r="Y300" s="179">
        <f>[1]beschut_werk!Q302</f>
        <v>66501.680517543966</v>
      </c>
      <c r="Z300" s="178">
        <f>IFERROR(VLOOKUP($B300,[1]WSW!$R$13:$Y$335,8,FALSE()),0)</f>
        <v>1019123.5863386114</v>
      </c>
      <c r="AB300" s="170"/>
    </row>
    <row r="301" spans="2:28">
      <c r="B301" s="183">
        <v>861</v>
      </c>
      <c r="C301" s="182" t="s">
        <v>312</v>
      </c>
      <c r="D301" s="178">
        <f t="shared" si="24"/>
        <v>4409768.9055411881</v>
      </c>
      <c r="E301" s="179">
        <f>[1]beschut_werk!L303</f>
        <v>244447.64487165597</v>
      </c>
      <c r="F301" s="178">
        <f>IFERROR(VLOOKUP($B301,[1]WSW!$R$13:$Y$335,3,FALSE()),0)</f>
        <v>4165321.2606695318</v>
      </c>
      <c r="G301" s="173"/>
      <c r="H301" s="178">
        <f t="shared" si="25"/>
        <v>4248244.4187126663</v>
      </c>
      <c r="I301" s="179">
        <f>[1]beschut_werk!M303</f>
        <v>277192.27002858021</v>
      </c>
      <c r="J301" s="178">
        <f>IFERROR(VLOOKUP($B301,[1]WSW!$R$13:$Y$335,4,FALSE()),0)</f>
        <v>3971052.1486840863</v>
      </c>
      <c r="K301" s="173"/>
      <c r="L301" s="181">
        <f t="shared" si="26"/>
        <v>4038396.2340996349</v>
      </c>
      <c r="M301" s="178">
        <f>[1]beschut_werk!N303</f>
        <v>298084.17124290485</v>
      </c>
      <c r="N301" s="180">
        <f>IFERROR(VLOOKUP($B301,[1]WSW!$R$13:$Y$335,5,FALSE()),0)</f>
        <v>3740312.0628567301</v>
      </c>
      <c r="O301" s="173"/>
      <c r="P301" s="178">
        <f t="shared" si="27"/>
        <v>3977743.2659082045</v>
      </c>
      <c r="Q301" s="179">
        <f>[1]beschut_werk!O303</f>
        <v>318970.89642908762</v>
      </c>
      <c r="R301" s="178">
        <f>IFERROR(VLOOKUP($B301,[1]WSW!$R$13:$Y$335,6,FALSE()),0)</f>
        <v>3658772.369479117</v>
      </c>
      <c r="S301" s="173"/>
      <c r="T301" s="178">
        <f t="shared" si="28"/>
        <v>3889236.4446076388</v>
      </c>
      <c r="U301" s="179">
        <f>[1]beschut_werk!P303</f>
        <v>339619.35499310703</v>
      </c>
      <c r="V301" s="178">
        <f>IFERROR(VLOOKUP($B301,[1]WSW!$R$13:$Y$335,7,FALSE()),0)</f>
        <v>3549617.089614532</v>
      </c>
      <c r="W301" s="173"/>
      <c r="X301" s="178">
        <f t="shared" si="29"/>
        <v>3779284.6482320456</v>
      </c>
      <c r="Y301" s="179">
        <f>[1]beschut_werk!Q303</f>
        <v>360509.11017405376</v>
      </c>
      <c r="Z301" s="178">
        <f>IFERROR(VLOOKUP($B301,[1]WSW!$R$13:$Y$335,8,FALSE()),0)</f>
        <v>3418775.5380579918</v>
      </c>
      <c r="AB301" s="170"/>
    </row>
    <row r="302" spans="2:28">
      <c r="B302" s="183">
        <v>453</v>
      </c>
      <c r="C302" s="182" t="s">
        <v>313</v>
      </c>
      <c r="D302" s="178">
        <f t="shared" si="24"/>
        <v>5954773.7084441548</v>
      </c>
      <c r="E302" s="179">
        <f>[1]beschut_werk!L304</f>
        <v>548227.24238206388</v>
      </c>
      <c r="F302" s="178">
        <f>IFERROR(VLOOKUP($B302,[1]WSW!$R$13:$Y$335,3,FALSE()),0)</f>
        <v>5406546.4660620913</v>
      </c>
      <c r="G302" s="173"/>
      <c r="H302" s="178">
        <f t="shared" si="25"/>
        <v>5764708.0725034503</v>
      </c>
      <c r="I302" s="179">
        <f>[1]beschut_werk!M304</f>
        <v>621664.217248564</v>
      </c>
      <c r="J302" s="178">
        <f>IFERROR(VLOOKUP($B302,[1]WSW!$R$13:$Y$335,4,FALSE()),0)</f>
        <v>5143043.8552548867</v>
      </c>
      <c r="K302" s="173"/>
      <c r="L302" s="181">
        <f t="shared" si="26"/>
        <v>5569104.3242698079</v>
      </c>
      <c r="M302" s="178">
        <f>[1]beschut_werk!N304</f>
        <v>668518.86948651541</v>
      </c>
      <c r="N302" s="180">
        <f>IFERROR(VLOOKUP($B302,[1]WSW!$R$13:$Y$335,5,FALSE()),0)</f>
        <v>4900585.4547832925</v>
      </c>
      <c r="O302" s="173"/>
      <c r="P302" s="178">
        <f t="shared" si="27"/>
        <v>5383173.4450692507</v>
      </c>
      <c r="Q302" s="179">
        <f>[1]beschut_werk!O304</f>
        <v>715361.91335067304</v>
      </c>
      <c r="R302" s="178">
        <f>IFERROR(VLOOKUP($B302,[1]WSW!$R$13:$Y$335,6,FALSE()),0)</f>
        <v>4667811.5317185773</v>
      </c>
      <c r="S302" s="173"/>
      <c r="T302" s="178">
        <f t="shared" si="28"/>
        <v>5172300.3839247664</v>
      </c>
      <c r="U302" s="179">
        <f>[1]beschut_werk!P304</f>
        <v>761670.59226609522</v>
      </c>
      <c r="V302" s="178">
        <f>IFERROR(VLOOKUP($B302,[1]WSW!$R$13:$Y$335,7,FALSE()),0)</f>
        <v>4410629.7916586716</v>
      </c>
      <c r="W302" s="173"/>
      <c r="X302" s="178">
        <f t="shared" si="29"/>
        <v>5088971.6212815903</v>
      </c>
      <c r="Y302" s="179">
        <f>[1]beschut_werk!Q304</f>
        <v>808520.43155540305</v>
      </c>
      <c r="Z302" s="178">
        <f>IFERROR(VLOOKUP($B302,[1]WSW!$R$13:$Y$335,8,FALSE()),0)</f>
        <v>4280451.1897261869</v>
      </c>
      <c r="AB302" s="170"/>
    </row>
    <row r="303" spans="2:28">
      <c r="B303" s="183">
        <v>983</v>
      </c>
      <c r="C303" s="182" t="s">
        <v>314</v>
      </c>
      <c r="D303" s="178">
        <f t="shared" si="24"/>
        <v>15683939.438206337</v>
      </c>
      <c r="E303" s="179">
        <f>[1]beschut_werk!L305</f>
        <v>697743.76303171797</v>
      </c>
      <c r="F303" s="178">
        <f>IFERROR(VLOOKUP($B303,[1]WSW!$R$13:$Y$335,3,FALSE()),0)</f>
        <v>14986195.67517462</v>
      </c>
      <c r="G303" s="173"/>
      <c r="H303" s="178">
        <f t="shared" si="25"/>
        <v>14628329.080664657</v>
      </c>
      <c r="I303" s="179">
        <f>[1]beschut_werk!M305</f>
        <v>791209.00377089996</v>
      </c>
      <c r="J303" s="178">
        <f>IFERROR(VLOOKUP($B303,[1]WSW!$R$13:$Y$335,4,FALSE()),0)</f>
        <v>13837120.076893758</v>
      </c>
      <c r="K303" s="173"/>
      <c r="L303" s="181">
        <f t="shared" si="26"/>
        <v>14097457.261430329</v>
      </c>
      <c r="M303" s="178">
        <f>[1]beschut_werk!N305</f>
        <v>850842.19752829254</v>
      </c>
      <c r="N303" s="180">
        <f>IFERROR(VLOOKUP($B303,[1]WSW!$R$13:$Y$335,5,FALSE()),0)</f>
        <v>13246615.063902035</v>
      </c>
      <c r="O303" s="173"/>
      <c r="P303" s="178">
        <f t="shared" si="27"/>
        <v>13615296.959215751</v>
      </c>
      <c r="Q303" s="179">
        <f>[1]beschut_werk!O305</f>
        <v>910460.61699176591</v>
      </c>
      <c r="R303" s="178">
        <f>IFERROR(VLOOKUP($B303,[1]WSW!$R$13:$Y$335,6,FALSE()),0)</f>
        <v>12704836.342223985</v>
      </c>
      <c r="S303" s="173"/>
      <c r="T303" s="178">
        <f t="shared" si="28"/>
        <v>13352013.417789385</v>
      </c>
      <c r="U303" s="179">
        <f>[1]beschut_werk!P305</f>
        <v>969398.93561139423</v>
      </c>
      <c r="V303" s="178">
        <f>IFERROR(VLOOKUP($B303,[1]WSW!$R$13:$Y$335,7,FALSE()),0)</f>
        <v>12382614.482177991</v>
      </c>
      <c r="W303" s="173"/>
      <c r="X303" s="178">
        <f t="shared" si="29"/>
        <v>12926277.107797002</v>
      </c>
      <c r="Y303" s="179">
        <f>[1]beschut_werk!Q305</f>
        <v>1029026.003797786</v>
      </c>
      <c r="Z303" s="178">
        <f>IFERROR(VLOOKUP($B303,[1]WSW!$R$13:$Y$335,8,FALSE()),0)</f>
        <v>11897251.103999216</v>
      </c>
      <c r="AB303" s="170"/>
    </row>
    <row r="304" spans="2:28">
      <c r="B304" s="183">
        <v>984</v>
      </c>
      <c r="C304" s="182" t="s">
        <v>315</v>
      </c>
      <c r="D304" s="178">
        <f t="shared" si="24"/>
        <v>11037957.166298294</v>
      </c>
      <c r="E304" s="179">
        <f>[1]beschut_werk!L306</f>
        <v>389217.6093102101</v>
      </c>
      <c r="F304" s="178">
        <f>IFERROR(VLOOKUP($B304,[1]WSW!$R$13:$Y$335,3,FALSE()),0)</f>
        <v>10648739.556988085</v>
      </c>
      <c r="G304" s="173"/>
      <c r="H304" s="178">
        <f t="shared" si="25"/>
        <v>10456651.850777749</v>
      </c>
      <c r="I304" s="179">
        <f>[1]beschut_werk!M306</f>
        <v>441354.68237560417</v>
      </c>
      <c r="J304" s="178">
        <f>IFERROR(VLOOKUP($B304,[1]WSW!$R$13:$Y$335,4,FALSE()),0)</f>
        <v>10015297.168402145</v>
      </c>
      <c r="K304" s="173"/>
      <c r="L304" s="181">
        <f t="shared" si="26"/>
        <v>10007295.838020822</v>
      </c>
      <c r="M304" s="178">
        <f>[1]beschut_werk!N306</f>
        <v>474619.45712462586</v>
      </c>
      <c r="N304" s="180">
        <f>IFERROR(VLOOKUP($B304,[1]WSW!$R$13:$Y$335,5,FALSE()),0)</f>
        <v>9532676.3808961958</v>
      </c>
      <c r="O304" s="173"/>
      <c r="P304" s="178">
        <f t="shared" si="27"/>
        <v>9721122.0395404827</v>
      </c>
      <c r="Q304" s="179">
        <f>[1]beschut_werk!O306</f>
        <v>507875.99043078109</v>
      </c>
      <c r="R304" s="178">
        <f>IFERROR(VLOOKUP($B304,[1]WSW!$R$13:$Y$335,6,FALSE()),0)</f>
        <v>9213246.0491097011</v>
      </c>
      <c r="S304" s="173"/>
      <c r="T304" s="178">
        <f t="shared" si="28"/>
        <v>9246378.305488877</v>
      </c>
      <c r="U304" s="179">
        <f>[1]beschut_werk!P306</f>
        <v>540753.147756016</v>
      </c>
      <c r="V304" s="178">
        <f>IFERROR(VLOOKUP($B304,[1]WSW!$R$13:$Y$335,7,FALSE()),0)</f>
        <v>8705625.1577328611</v>
      </c>
      <c r="W304" s="173"/>
      <c r="X304" s="178">
        <f t="shared" si="29"/>
        <v>9022695.3796664625</v>
      </c>
      <c r="Y304" s="179">
        <f>[1]beschut_werk!Q306</f>
        <v>574014.50551985356</v>
      </c>
      <c r="Z304" s="178">
        <f>IFERROR(VLOOKUP($B304,[1]WSW!$R$13:$Y$335,8,FALSE()),0)</f>
        <v>8448680.8741466086</v>
      </c>
      <c r="AB304" s="170"/>
    </row>
    <row r="305" spans="2:28">
      <c r="B305" s="183">
        <v>1961</v>
      </c>
      <c r="C305" s="182" t="s">
        <v>316</v>
      </c>
      <c r="D305" s="178">
        <f t="shared" si="24"/>
        <v>4041307.585056629</v>
      </c>
      <c r="E305" s="179">
        <f>[1]beschut_werk!L307</f>
        <v>270553.70403270732</v>
      </c>
      <c r="F305" s="178">
        <f>IFERROR(VLOOKUP($B305,[1]WSW!$R$13:$Y$335,3,FALSE()),0)</f>
        <v>3770753.8810239215</v>
      </c>
      <c r="G305" s="173"/>
      <c r="H305" s="178">
        <f t="shared" si="25"/>
        <v>3782321.5966223381</v>
      </c>
      <c r="I305" s="179">
        <f>[1]beschut_werk!M307</f>
        <v>306795.32799279835</v>
      </c>
      <c r="J305" s="178">
        <f>IFERROR(VLOOKUP($B305,[1]WSW!$R$13:$Y$335,4,FALSE()),0)</f>
        <v>3475526.2686295398</v>
      </c>
      <c r="K305" s="173"/>
      <c r="L305" s="181">
        <f t="shared" si="26"/>
        <v>3748796.0966258971</v>
      </c>
      <c r="M305" s="178">
        <f>[1]beschut_werk!N307</f>
        <v>329918.40312321595</v>
      </c>
      <c r="N305" s="180">
        <f>IFERROR(VLOOKUP($B305,[1]WSW!$R$13:$Y$335,5,FALSE()),0)</f>
        <v>3418877.6935026813</v>
      </c>
      <c r="O305" s="173"/>
      <c r="P305" s="178">
        <f t="shared" si="27"/>
        <v>3601681.9576581097</v>
      </c>
      <c r="Q305" s="179">
        <f>[1]beschut_werk!O307</f>
        <v>353035.74944578722</v>
      </c>
      <c r="R305" s="178">
        <f>IFERROR(VLOOKUP($B305,[1]WSW!$R$13:$Y$335,6,FALSE()),0)</f>
        <v>3248646.2082123226</v>
      </c>
      <c r="S305" s="173"/>
      <c r="T305" s="178">
        <f t="shared" si="28"/>
        <v>3576727.2799105258</v>
      </c>
      <c r="U305" s="179">
        <f>[1]beschut_werk!P307</f>
        <v>375889.38319625537</v>
      </c>
      <c r="V305" s="178">
        <f>IFERROR(VLOOKUP($B305,[1]WSW!$R$13:$Y$335,7,FALSE()),0)</f>
        <v>3200837.8967142706</v>
      </c>
      <c r="W305" s="173"/>
      <c r="X305" s="178">
        <f t="shared" si="29"/>
        <v>3477367.8560213679</v>
      </c>
      <c r="Y305" s="179">
        <f>[1]beschut_werk!Q307</f>
        <v>399010.08310526446</v>
      </c>
      <c r="Z305" s="178">
        <f>IFERROR(VLOOKUP($B305,[1]WSW!$R$13:$Y$335,8,FALSE()),0)</f>
        <v>3078357.7729161032</v>
      </c>
      <c r="AB305" s="170"/>
    </row>
    <row r="306" spans="2:28">
      <c r="B306" s="183">
        <v>622</v>
      </c>
      <c r="C306" s="182" t="s">
        <v>317</v>
      </c>
      <c r="D306" s="178">
        <f t="shared" si="24"/>
        <v>10218551.272721969</v>
      </c>
      <c r="E306" s="179">
        <f>[1]beschut_werk!L308</f>
        <v>500761.68027106236</v>
      </c>
      <c r="F306" s="178">
        <f>IFERROR(VLOOKUP($B306,[1]WSW!$R$13:$Y$335,3,FALSE()),0)</f>
        <v>9717789.5924509056</v>
      </c>
      <c r="G306" s="173"/>
      <c r="H306" s="178">
        <f t="shared" si="25"/>
        <v>9631310.8127205595</v>
      </c>
      <c r="I306" s="179">
        <f>[1]beschut_werk!M308</f>
        <v>567840.47549544112</v>
      </c>
      <c r="J306" s="178">
        <f>IFERROR(VLOOKUP($B306,[1]WSW!$R$13:$Y$335,4,FALSE()),0)</f>
        <v>9063470.3372251187</v>
      </c>
      <c r="K306" s="173"/>
      <c r="L306" s="181">
        <f t="shared" si="26"/>
        <v>9343625.2134304363</v>
      </c>
      <c r="M306" s="178">
        <f>[1]beschut_werk!N308</f>
        <v>610638.44788595079</v>
      </c>
      <c r="N306" s="180">
        <f>IFERROR(VLOOKUP($B306,[1]WSW!$R$13:$Y$335,5,FALSE()),0)</f>
        <v>8732986.7655444853</v>
      </c>
      <c r="O306" s="173"/>
      <c r="P306" s="178">
        <f t="shared" si="27"/>
        <v>9090514.4026096854</v>
      </c>
      <c r="Q306" s="179">
        <f>[1]beschut_werk!O308</f>
        <v>653425.8169566748</v>
      </c>
      <c r="R306" s="178">
        <f>IFERROR(VLOOKUP($B306,[1]WSW!$R$13:$Y$335,6,FALSE()),0)</f>
        <v>8437088.5856530108</v>
      </c>
      <c r="S306" s="173"/>
      <c r="T306" s="178">
        <f t="shared" si="28"/>
        <v>8935016.4819187727</v>
      </c>
      <c r="U306" s="179">
        <f>[1]beschut_werk!P308</f>
        <v>695725.08644219034</v>
      </c>
      <c r="V306" s="178">
        <f>IFERROR(VLOOKUP($B306,[1]WSW!$R$13:$Y$335,7,FALSE()),0)</f>
        <v>8239291.3954765825</v>
      </c>
      <c r="W306" s="173"/>
      <c r="X306" s="178">
        <f t="shared" si="29"/>
        <v>8734332.7936245557</v>
      </c>
      <c r="Y306" s="179">
        <f>[1]beschut_werk!Q308</f>
        <v>738518.66258956667</v>
      </c>
      <c r="Z306" s="178">
        <f>IFERROR(VLOOKUP($B306,[1]WSW!$R$13:$Y$335,8,FALSE()),0)</f>
        <v>7995814.1310349889</v>
      </c>
      <c r="AB306" s="170"/>
    </row>
    <row r="307" spans="2:28">
      <c r="B307" s="183">
        <v>96</v>
      </c>
      <c r="C307" s="182" t="s">
        <v>318</v>
      </c>
      <c r="D307" s="178">
        <f t="shared" si="24"/>
        <v>11295.722962244237</v>
      </c>
      <c r="E307" s="179">
        <f>[1]beschut_werk!L309</f>
        <v>11295.722962244237</v>
      </c>
      <c r="F307" s="178">
        <f>IFERROR(VLOOKUP($B307,[1]WSW!$R$13:$Y$335,3,FALSE()),0)</f>
        <v>0</v>
      </c>
      <c r="G307" s="173"/>
      <c r="H307" s="178">
        <f t="shared" si="25"/>
        <v>11296.593623196361</v>
      </c>
      <c r="I307" s="179">
        <f>[1]beschut_werk!M309</f>
        <v>11296.593623196361</v>
      </c>
      <c r="J307" s="178">
        <f>IFERROR(VLOOKUP($B307,[1]WSW!$R$13:$Y$335,4,FALSE()),0)</f>
        <v>0</v>
      </c>
      <c r="K307" s="173"/>
      <c r="L307" s="181">
        <f t="shared" si="26"/>
        <v>11396.941552219967</v>
      </c>
      <c r="M307" s="178">
        <f>[1]beschut_werk!N309</f>
        <v>11396.941552219967</v>
      </c>
      <c r="N307" s="180">
        <f>IFERROR(VLOOKUP($B307,[1]WSW!$R$13:$Y$335,5,FALSE()),0)</f>
        <v>0</v>
      </c>
      <c r="O307" s="173"/>
      <c r="P307" s="178">
        <f t="shared" si="27"/>
        <v>11397.229421753687</v>
      </c>
      <c r="Q307" s="179">
        <f>[1]beschut_werk!O309</f>
        <v>11397.229421753687</v>
      </c>
      <c r="R307" s="178">
        <f>IFERROR(VLOOKUP($B307,[1]WSW!$R$13:$Y$335,6,FALSE()),0)</f>
        <v>0</v>
      </c>
      <c r="S307" s="173"/>
      <c r="T307" s="178">
        <f t="shared" si="28"/>
        <v>11397.479226358328</v>
      </c>
      <c r="U307" s="179">
        <f>[1]beschut_werk!P309</f>
        <v>11397.479226358328</v>
      </c>
      <c r="V307" s="178">
        <f>IFERROR(VLOOKUP($B307,[1]WSW!$R$13:$Y$335,7,FALSE()),0)</f>
        <v>0</v>
      </c>
      <c r="W307" s="173"/>
      <c r="X307" s="178">
        <f t="shared" si="29"/>
        <v>11497.650527151189</v>
      </c>
      <c r="Y307" s="179">
        <f>[1]beschut_werk!Q309</f>
        <v>11497.650527151189</v>
      </c>
      <c r="Z307" s="178">
        <f>IFERROR(VLOOKUP($B307,[1]WSW!$R$13:$Y$335,8,FALSE()),0)</f>
        <v>0</v>
      </c>
      <c r="AB307" s="170"/>
    </row>
    <row r="308" spans="2:28">
      <c r="B308" s="183">
        <v>718</v>
      </c>
      <c r="C308" s="182" t="s">
        <v>319</v>
      </c>
      <c r="D308" s="178">
        <f t="shared" si="24"/>
        <v>8243942.4635666795</v>
      </c>
      <c r="E308" s="179">
        <f>[1]beschut_werk!L310</f>
        <v>287166.65077155764</v>
      </c>
      <c r="F308" s="178">
        <f>IFERROR(VLOOKUP($B308,[1]WSW!$R$13:$Y$335,3,FALSE()),0)</f>
        <v>7956775.8127951222</v>
      </c>
      <c r="G308" s="173"/>
      <c r="H308" s="178">
        <f t="shared" si="25"/>
        <v>7866053.4369682409</v>
      </c>
      <c r="I308" s="179">
        <f>[1]beschut_werk!M310</f>
        <v>325633.6376063911</v>
      </c>
      <c r="J308" s="178">
        <f>IFERROR(VLOOKUP($B308,[1]WSW!$R$13:$Y$335,4,FALSE()),0)</f>
        <v>7540419.7993618501</v>
      </c>
      <c r="K308" s="173"/>
      <c r="L308" s="181">
        <f t="shared" si="26"/>
        <v>7730155.3277495578</v>
      </c>
      <c r="M308" s="178">
        <f>[1]beschut_werk!N310</f>
        <v>350176.55068341328</v>
      </c>
      <c r="N308" s="180">
        <f>IFERROR(VLOOKUP($B308,[1]WSW!$R$13:$Y$335,5,FALSE()),0)</f>
        <v>7379978.7770661442</v>
      </c>
      <c r="O308" s="173"/>
      <c r="P308" s="178">
        <f t="shared" si="27"/>
        <v>7422275.6293757567</v>
      </c>
      <c r="Q308" s="179">
        <f>[1]beschut_werk!O310</f>
        <v>374713.38318368635</v>
      </c>
      <c r="R308" s="178">
        <f>IFERROR(VLOOKUP($B308,[1]WSW!$R$13:$Y$335,6,FALSE()),0)</f>
        <v>7047562.2461920707</v>
      </c>
      <c r="S308" s="173"/>
      <c r="T308" s="178">
        <f t="shared" si="28"/>
        <v>7162130.9103029454</v>
      </c>
      <c r="U308" s="179">
        <f>[1]beschut_werk!P310</f>
        <v>398970.31023462181</v>
      </c>
      <c r="V308" s="178">
        <f>IFERROR(VLOOKUP($B308,[1]WSW!$R$13:$Y$335,7,FALSE()),0)</f>
        <v>6763160.6000683233</v>
      </c>
      <c r="W308" s="173"/>
      <c r="X308" s="178">
        <f t="shared" si="29"/>
        <v>6760465.5611403221</v>
      </c>
      <c r="Y308" s="179">
        <f>[1]beschut_werk!Q310</f>
        <v>423510.70224330691</v>
      </c>
      <c r="Z308" s="178">
        <f>IFERROR(VLOOKUP($B308,[1]WSW!$R$13:$Y$335,8,FALSE()),0)</f>
        <v>6336954.8588970155</v>
      </c>
      <c r="AB308" s="170"/>
    </row>
    <row r="309" spans="2:28">
      <c r="B309" s="183">
        <v>986</v>
      </c>
      <c r="C309" s="182" t="s">
        <v>320</v>
      </c>
      <c r="D309" s="178">
        <f t="shared" si="24"/>
        <v>1038814.3209885265</v>
      </c>
      <c r="E309" s="179">
        <f>[1]beschut_werk!L311</f>
        <v>33225.893477700862</v>
      </c>
      <c r="F309" s="178">
        <f>IFERROR(VLOOKUP($B309,[1]WSW!$R$13:$Y$335,3,FALSE()),0)</f>
        <v>1005588.4275108256</v>
      </c>
      <c r="G309" s="173"/>
      <c r="H309" s="178">
        <f t="shared" si="25"/>
        <v>947569.05264209665</v>
      </c>
      <c r="I309" s="179">
        <f>[1]beschut_werk!M311</f>
        <v>37676.619227185722</v>
      </c>
      <c r="J309" s="178">
        <f>IFERROR(VLOOKUP($B309,[1]WSW!$R$13:$Y$335,4,FALSE()),0)</f>
        <v>909892.43341491092</v>
      </c>
      <c r="K309" s="173"/>
      <c r="L309" s="181">
        <f t="shared" si="26"/>
        <v>935454.87345646718</v>
      </c>
      <c r="M309" s="178">
        <f>[1]beschut_werk!N311</f>
        <v>40516.295120394898</v>
      </c>
      <c r="N309" s="180">
        <f>IFERROR(VLOOKUP($B309,[1]WSW!$R$13:$Y$335,5,FALSE()),0)</f>
        <v>894938.57833607227</v>
      </c>
      <c r="O309" s="173"/>
      <c r="P309" s="178">
        <f t="shared" si="27"/>
        <v>942062.06738284277</v>
      </c>
      <c r="Q309" s="179">
        <f>[1]beschut_werk!O311</f>
        <v>43355.267475798391</v>
      </c>
      <c r="R309" s="178">
        <f>IFERROR(VLOOKUP($B309,[1]WSW!$R$13:$Y$335,6,FALSE()),0)</f>
        <v>898706.79990704439</v>
      </c>
      <c r="S309" s="173"/>
      <c r="T309" s="178">
        <f t="shared" si="28"/>
        <v>945781.22550970234</v>
      </c>
      <c r="U309" s="179">
        <f>[1]beschut_werk!P311</f>
        <v>46161.854076733071</v>
      </c>
      <c r="V309" s="178">
        <f>IFERROR(VLOOKUP($B309,[1]WSW!$R$13:$Y$335,7,FALSE()),0)</f>
        <v>899619.37143296923</v>
      </c>
      <c r="W309" s="173"/>
      <c r="X309" s="178">
        <f t="shared" si="29"/>
        <v>840364.4131448603</v>
      </c>
      <c r="Y309" s="179">
        <f>[1]beschut_werk!Q311</f>
        <v>49001.238276085052</v>
      </c>
      <c r="Z309" s="178">
        <f>IFERROR(VLOOKUP($B309,[1]WSW!$R$13:$Y$335,8,FALSE()),0)</f>
        <v>791363.1748687753</v>
      </c>
      <c r="AB309" s="170"/>
    </row>
    <row r="310" spans="2:28">
      <c r="B310" s="183">
        <v>1992</v>
      </c>
      <c r="C310" s="182" t="s">
        <v>321</v>
      </c>
      <c r="D310" s="178">
        <f t="shared" si="24"/>
        <v>282420.09456045652</v>
      </c>
      <c r="E310" s="179">
        <f>[1]beschut_werk!L312</f>
        <v>282420.09456045652</v>
      </c>
      <c r="F310" s="178">
        <f>IFERROR(VLOOKUP($B310,[1]WSW!$R$13:$Y$335,3,FALSE()),0)</f>
        <v>0</v>
      </c>
      <c r="G310" s="173"/>
      <c r="H310" s="178">
        <f t="shared" si="25"/>
        <v>320251.26343107776</v>
      </c>
      <c r="I310" s="179">
        <f>[1]beschut_werk!M312</f>
        <v>320251.26343107776</v>
      </c>
      <c r="J310" s="178">
        <f>IFERROR(VLOOKUP($B310,[1]WSW!$R$13:$Y$335,4,FALSE()),0)</f>
        <v>0</v>
      </c>
      <c r="K310" s="173"/>
      <c r="L310" s="181">
        <f t="shared" si="26"/>
        <v>344388.50852335565</v>
      </c>
      <c r="M310" s="178">
        <f>[1]beschut_werk!N312</f>
        <v>344388.50852335565</v>
      </c>
      <c r="N310" s="180">
        <f>IFERROR(VLOOKUP($B310,[1]WSW!$R$13:$Y$335,5,FALSE()),0)</f>
        <v>0</v>
      </c>
      <c r="O310" s="173"/>
      <c r="P310" s="178">
        <f t="shared" si="27"/>
        <v>368519.77354428521</v>
      </c>
      <c r="Q310" s="179">
        <f>[1]beschut_werk!O312</f>
        <v>368519.77354428521</v>
      </c>
      <c r="R310" s="178">
        <f>IFERROR(VLOOKUP($B310,[1]WSW!$R$13:$Y$335,6,FALSE()),0)</f>
        <v>0</v>
      </c>
      <c r="S310" s="173"/>
      <c r="T310" s="178">
        <f t="shared" si="28"/>
        <v>392375.75965223002</v>
      </c>
      <c r="U310" s="179">
        <f>[1]beschut_werk!P312</f>
        <v>392375.75965223002</v>
      </c>
      <c r="V310" s="178">
        <f>IFERROR(VLOOKUP($B310,[1]WSW!$R$13:$Y$335,7,FALSE()),0)</f>
        <v>0</v>
      </c>
      <c r="W310" s="173"/>
      <c r="X310" s="178">
        <f t="shared" si="29"/>
        <v>416510.52534672181</v>
      </c>
      <c r="Y310" s="179">
        <f>[1]beschut_werk!Q312</f>
        <v>416510.52534672181</v>
      </c>
      <c r="Z310" s="178">
        <f>IFERROR(VLOOKUP($B310,[1]WSW!$R$13:$Y$335,8,FALSE()),0)</f>
        <v>0</v>
      </c>
      <c r="AB310" s="170"/>
    </row>
    <row r="311" spans="2:28">
      <c r="B311" s="183">
        <v>626</v>
      </c>
      <c r="C311" s="182" t="s">
        <v>322</v>
      </c>
      <c r="D311" s="178">
        <f t="shared" si="24"/>
        <v>106797.51474975274</v>
      </c>
      <c r="E311" s="179">
        <f>[1]beschut_werk!L313</f>
        <v>106797.51474975274</v>
      </c>
      <c r="F311" s="178">
        <f>IFERROR(VLOOKUP($B311,[1]WSW!$R$13:$Y$335,3,FALSE()),0)</f>
        <v>0</v>
      </c>
      <c r="G311" s="173"/>
      <c r="H311" s="178">
        <f t="shared" si="25"/>
        <v>121103.41894452547</v>
      </c>
      <c r="I311" s="179">
        <f>[1]beschut_werk!M313</f>
        <v>121103.41894452547</v>
      </c>
      <c r="J311" s="178">
        <f>IFERROR(VLOOKUP($B311,[1]WSW!$R$13:$Y$335,4,FALSE()),0)</f>
        <v>0</v>
      </c>
      <c r="K311" s="173"/>
      <c r="L311" s="181">
        <f t="shared" si="26"/>
        <v>130230.94860126922</v>
      </c>
      <c r="M311" s="178">
        <f>[1]beschut_werk!N313</f>
        <v>130230.94860126922</v>
      </c>
      <c r="N311" s="180">
        <f>IFERROR(VLOOKUP($B311,[1]WSW!$R$13:$Y$335,5,FALSE()),0)</f>
        <v>0</v>
      </c>
      <c r="O311" s="173"/>
      <c r="P311" s="178">
        <f t="shared" si="27"/>
        <v>139356.21688649475</v>
      </c>
      <c r="Q311" s="179">
        <f>[1]beschut_werk!O313</f>
        <v>139356.21688649475</v>
      </c>
      <c r="R311" s="178">
        <f>IFERROR(VLOOKUP($B311,[1]WSW!$R$13:$Y$335,6,FALSE()),0)</f>
        <v>0</v>
      </c>
      <c r="S311" s="173"/>
      <c r="T311" s="178">
        <f t="shared" si="28"/>
        <v>148377.38810378479</v>
      </c>
      <c r="U311" s="179">
        <f>[1]beschut_werk!P313</f>
        <v>148377.38810378479</v>
      </c>
      <c r="V311" s="178">
        <f>IFERROR(VLOOKUP($B311,[1]WSW!$R$13:$Y$335,7,FALSE()),0)</f>
        <v>0</v>
      </c>
      <c r="W311" s="173"/>
      <c r="X311" s="178">
        <f t="shared" si="29"/>
        <v>157503.98017313046</v>
      </c>
      <c r="Y311" s="179">
        <f>[1]beschut_werk!Q313</f>
        <v>157503.98017313046</v>
      </c>
      <c r="Z311" s="178">
        <f>IFERROR(VLOOKUP($B311,[1]WSW!$R$13:$Y$335,8,FALSE()),0)</f>
        <v>0</v>
      </c>
      <c r="AB311" s="170"/>
    </row>
    <row r="312" spans="2:28">
      <c r="B312" s="183">
        <v>285</v>
      </c>
      <c r="C312" s="182" t="s">
        <v>323</v>
      </c>
      <c r="D312" s="178">
        <f t="shared" si="24"/>
        <v>2466062.6424439061</v>
      </c>
      <c r="E312" s="179">
        <f>[1]beschut_werk!L314</f>
        <v>135276.85201635305</v>
      </c>
      <c r="F312" s="178">
        <f>IFERROR(VLOOKUP($B312,[1]WSW!$R$13:$Y$335,3,FALSE()),0)</f>
        <v>2330785.790427553</v>
      </c>
      <c r="G312" s="173"/>
      <c r="H312" s="178">
        <f t="shared" si="25"/>
        <v>2418872.0632567173</v>
      </c>
      <c r="I312" s="179">
        <f>[1]beschut_werk!M314</f>
        <v>153397.66399639848</v>
      </c>
      <c r="J312" s="178">
        <f>IFERROR(VLOOKUP($B312,[1]WSW!$R$13:$Y$335,4,FALSE()),0)</f>
        <v>2265474.3992603188</v>
      </c>
      <c r="K312" s="173"/>
      <c r="L312" s="181">
        <f t="shared" si="26"/>
        <v>2290317.4993421538</v>
      </c>
      <c r="M312" s="178">
        <f>[1]beschut_werk!N314</f>
        <v>164959.20156160725</v>
      </c>
      <c r="N312" s="180">
        <f>IFERROR(VLOOKUP($B312,[1]WSW!$R$13:$Y$335,5,FALSE()),0)</f>
        <v>2125358.2977805464</v>
      </c>
      <c r="O312" s="173"/>
      <c r="P312" s="178">
        <f t="shared" si="27"/>
        <v>2179073.5926795071</v>
      </c>
      <c r="Q312" s="179">
        <f>[1]beschut_werk!O314</f>
        <v>176517.87472289283</v>
      </c>
      <c r="R312" s="178">
        <f>IFERROR(VLOOKUP($B312,[1]WSW!$R$13:$Y$335,6,FALSE()),0)</f>
        <v>2002555.7179566142</v>
      </c>
      <c r="S312" s="173"/>
      <c r="T312" s="178">
        <f t="shared" si="28"/>
        <v>2196766.7778414092</v>
      </c>
      <c r="U312" s="179">
        <f>[1]beschut_werk!P314</f>
        <v>187944.69159812687</v>
      </c>
      <c r="V312" s="178">
        <f>IFERROR(VLOOKUP($B312,[1]WSW!$R$13:$Y$335,7,FALSE()),0)</f>
        <v>2008822.0862432823</v>
      </c>
      <c r="W312" s="173"/>
      <c r="X312" s="178">
        <f t="shared" si="29"/>
        <v>2152253.2267310023</v>
      </c>
      <c r="Y312" s="179">
        <f>[1]beschut_werk!Q314</f>
        <v>199505.04155263133</v>
      </c>
      <c r="Z312" s="178">
        <f>IFERROR(VLOOKUP($B312,[1]WSW!$R$13:$Y$335,8,FALSE()),0)</f>
        <v>1952748.1851783709</v>
      </c>
      <c r="AB312" s="170"/>
    </row>
    <row r="313" spans="2:28">
      <c r="B313" s="183">
        <v>865</v>
      </c>
      <c r="C313" s="182" t="s">
        <v>324</v>
      </c>
      <c r="D313" s="178">
        <f t="shared" si="24"/>
        <v>5042821.8507781299</v>
      </c>
      <c r="E313" s="179">
        <f>[1]beschut_werk!L315</f>
        <v>320617.53101366397</v>
      </c>
      <c r="F313" s="178">
        <f>IFERROR(VLOOKUP($B313,[1]WSW!$R$13:$Y$335,3,FALSE()),0)</f>
        <v>4722204.319764466</v>
      </c>
      <c r="G313" s="173"/>
      <c r="H313" s="178">
        <f t="shared" si="25"/>
        <v>4878145.9652134078</v>
      </c>
      <c r="I313" s="179">
        <f>[1]beschut_werk!M315</f>
        <v>363565.38136948581</v>
      </c>
      <c r="J313" s="178">
        <f>IFERROR(VLOOKUP($B313,[1]WSW!$R$13:$Y$335,4,FALSE()),0)</f>
        <v>4514580.5838439222</v>
      </c>
      <c r="K313" s="173"/>
      <c r="L313" s="181">
        <f t="shared" si="26"/>
        <v>4408273.6373694157</v>
      </c>
      <c r="M313" s="178">
        <f>[1]beschut_werk!N315</f>
        <v>390967.19900219399</v>
      </c>
      <c r="N313" s="180">
        <f>IFERROR(VLOOKUP($B313,[1]WSW!$R$13:$Y$335,5,FALSE()),0)</f>
        <v>4017306.4383672215</v>
      </c>
      <c r="O313" s="173"/>
      <c r="P313" s="178">
        <f t="shared" si="27"/>
        <v>4257618.0886642374</v>
      </c>
      <c r="Q313" s="179">
        <f>[1]beschut_werk!O315</f>
        <v>418362.2277563914</v>
      </c>
      <c r="R313" s="178">
        <f>IFERROR(VLOOKUP($B313,[1]WSW!$R$13:$Y$335,6,FALSE()),0)</f>
        <v>3839255.8609078457</v>
      </c>
      <c r="S313" s="173"/>
      <c r="T313" s="178">
        <f t="shared" si="28"/>
        <v>4060039.9489119039</v>
      </c>
      <c r="U313" s="179">
        <f>[1]beschut_werk!P315</f>
        <v>445444.74600895919</v>
      </c>
      <c r="V313" s="178">
        <f>IFERROR(VLOOKUP($B313,[1]WSW!$R$13:$Y$335,7,FALSE()),0)</f>
        <v>3614595.2029029448</v>
      </c>
      <c r="W313" s="173"/>
      <c r="X313" s="178">
        <f t="shared" si="29"/>
        <v>3888758.7709671408</v>
      </c>
      <c r="Y313" s="179">
        <f>[1]beschut_werk!Q315</f>
        <v>472843.74890428892</v>
      </c>
      <c r="Z313" s="178">
        <f>IFERROR(VLOOKUP($B313,[1]WSW!$R$13:$Y$335,8,FALSE()),0)</f>
        <v>3415915.022062852</v>
      </c>
      <c r="AB313" s="170"/>
    </row>
    <row r="314" spans="2:28">
      <c r="B314" s="183">
        <v>1949</v>
      </c>
      <c r="C314" s="182" t="s">
        <v>325</v>
      </c>
      <c r="D314" s="178">
        <f t="shared" si="24"/>
        <v>6301008.6275225291</v>
      </c>
      <c r="E314" s="179">
        <f>[1]beschut_werk!L316</f>
        <v>239701.0886605561</v>
      </c>
      <c r="F314" s="178">
        <f>IFERROR(VLOOKUP($B314,[1]WSW!$R$13:$Y$335,3,FALSE()),0)</f>
        <v>6061307.5388619732</v>
      </c>
      <c r="G314" s="173"/>
      <c r="H314" s="178">
        <f t="shared" si="25"/>
        <v>5923662.6658761483</v>
      </c>
      <c r="I314" s="179">
        <f>[1]beschut_werk!M316</f>
        <v>271809.89585326827</v>
      </c>
      <c r="J314" s="178">
        <f>IFERROR(VLOOKUP($B314,[1]WSW!$R$13:$Y$335,4,FALSE()),0)</f>
        <v>5651852.7700228803</v>
      </c>
      <c r="K314" s="173"/>
      <c r="L314" s="181">
        <f t="shared" si="26"/>
        <v>5683993.770381419</v>
      </c>
      <c r="M314" s="178">
        <f>[1]beschut_werk!N316</f>
        <v>292296.12908284873</v>
      </c>
      <c r="N314" s="180">
        <f>IFERROR(VLOOKUP($B314,[1]WSW!$R$13:$Y$335,5,FALSE()),0)</f>
        <v>5391697.6412985707</v>
      </c>
      <c r="O314" s="173"/>
      <c r="P314" s="178">
        <f t="shared" si="27"/>
        <v>5421627.5941510377</v>
      </c>
      <c r="Q314" s="179">
        <f>[1]beschut_werk!O316</f>
        <v>312777.28678968817</v>
      </c>
      <c r="R314" s="178">
        <f>IFERROR(VLOOKUP($B314,[1]WSW!$R$13:$Y$335,6,FALSE()),0)</f>
        <v>5108850.3073613495</v>
      </c>
      <c r="S314" s="173"/>
      <c r="T314" s="178">
        <f t="shared" si="28"/>
        <v>5256940.8961227247</v>
      </c>
      <c r="U314" s="179">
        <f>[1]beschut_werk!P316</f>
        <v>333024.80441071693</v>
      </c>
      <c r="V314" s="178">
        <f>IFERROR(VLOOKUP($B314,[1]WSW!$R$13:$Y$335,7,FALSE()),0)</f>
        <v>4923916.0917120082</v>
      </c>
      <c r="W314" s="173"/>
      <c r="X314" s="178">
        <f t="shared" si="29"/>
        <v>5066934.3468345273</v>
      </c>
      <c r="Y314" s="179">
        <f>[1]beschut_werk!Q316</f>
        <v>353508.93327747053</v>
      </c>
      <c r="Z314" s="178">
        <f>IFERROR(VLOOKUP($B314,[1]WSW!$R$13:$Y$335,8,FALSE()),0)</f>
        <v>4713425.4135570573</v>
      </c>
      <c r="AB314" s="170"/>
    </row>
    <row r="315" spans="2:28">
      <c r="B315" s="183">
        <v>866</v>
      </c>
      <c r="C315" s="182" t="s">
        <v>326</v>
      </c>
      <c r="D315" s="178">
        <f t="shared" si="24"/>
        <v>1339006.7799344093</v>
      </c>
      <c r="E315" s="179">
        <f>[1]beschut_werk!L317</f>
        <v>40345.727794351107</v>
      </c>
      <c r="F315" s="178">
        <f>IFERROR(VLOOKUP($B315,[1]WSW!$R$13:$Y$335,3,FALSE()),0)</f>
        <v>1298661.0521400583</v>
      </c>
      <c r="G315" s="173"/>
      <c r="H315" s="178">
        <f t="shared" si="25"/>
        <v>1303685.8087664286</v>
      </c>
      <c r="I315" s="179">
        <f>[1]beschut_werk!M317</f>
        <v>45750.180490154155</v>
      </c>
      <c r="J315" s="178">
        <f>IFERROR(VLOOKUP($B315,[1]WSW!$R$13:$Y$335,4,FALSE()),0)</f>
        <v>1257935.6282762745</v>
      </c>
      <c r="K315" s="173"/>
      <c r="L315" s="181">
        <f t="shared" si="26"/>
        <v>1278736.6004546261</v>
      </c>
      <c r="M315" s="178">
        <f>[1]beschut_werk!N317</f>
        <v>49198.358360479579</v>
      </c>
      <c r="N315" s="180">
        <f>IFERROR(VLOOKUP($B315,[1]WSW!$R$13:$Y$335,5,FALSE()),0)</f>
        <v>1229538.2420941466</v>
      </c>
      <c r="O315" s="173"/>
      <c r="P315" s="178">
        <f t="shared" si="27"/>
        <v>1165293.1813623777</v>
      </c>
      <c r="Q315" s="179">
        <f>[1]beschut_werk!O317</f>
        <v>52645.681934898115</v>
      </c>
      <c r="R315" s="178">
        <f>IFERROR(VLOOKUP($B315,[1]WSW!$R$13:$Y$335,6,FALSE()),0)</f>
        <v>1112647.4994274797</v>
      </c>
      <c r="S315" s="173"/>
      <c r="T315" s="178">
        <f t="shared" si="28"/>
        <v>1174896.9570234264</v>
      </c>
      <c r="U315" s="179">
        <f>[1]beschut_werk!P317</f>
        <v>56053.679950318801</v>
      </c>
      <c r="V315" s="178">
        <f>IFERROR(VLOOKUP($B315,[1]WSW!$R$13:$Y$335,7,FALSE()),0)</f>
        <v>1118843.2770731077</v>
      </c>
      <c r="W315" s="173"/>
      <c r="X315" s="178">
        <f t="shared" si="29"/>
        <v>1123566.5071166696</v>
      </c>
      <c r="Y315" s="179">
        <f>[1]beschut_werk!Q317</f>
        <v>59501.50362096051</v>
      </c>
      <c r="Z315" s="178">
        <f>IFERROR(VLOOKUP($B315,[1]WSW!$R$13:$Y$335,8,FALSE()),0)</f>
        <v>1064065.003495709</v>
      </c>
      <c r="AB315" s="170"/>
    </row>
    <row r="316" spans="2:28">
      <c r="B316" s="183">
        <v>867</v>
      </c>
      <c r="C316" s="182" t="s">
        <v>327</v>
      </c>
      <c r="D316" s="178">
        <f t="shared" si="24"/>
        <v>6216223.605572057</v>
      </c>
      <c r="E316" s="179">
        <f>[1]beschut_werk!L318</f>
        <v>294286.48508820817</v>
      </c>
      <c r="F316" s="178">
        <f>IFERROR(VLOOKUP($B316,[1]WSW!$R$13:$Y$335,3,FALSE()),0)</f>
        <v>5921937.1204838492</v>
      </c>
      <c r="G316" s="173"/>
      <c r="H316" s="178">
        <f t="shared" si="25"/>
        <v>5826831.9625071427</v>
      </c>
      <c r="I316" s="179">
        <f>[1]beschut_werk!M318</f>
        <v>333707.19886935985</v>
      </c>
      <c r="J316" s="178">
        <f>IFERROR(VLOOKUP($B316,[1]WSW!$R$13:$Y$335,4,FALSE()),0)</f>
        <v>5493124.763637783</v>
      </c>
      <c r="K316" s="173"/>
      <c r="L316" s="181">
        <f t="shared" si="26"/>
        <v>5612891.5323012304</v>
      </c>
      <c r="M316" s="178">
        <f>[1]beschut_werk!N318</f>
        <v>358858.61392349825</v>
      </c>
      <c r="N316" s="180">
        <f>IFERROR(VLOOKUP($B316,[1]WSW!$R$13:$Y$335,5,FALSE()),0)</f>
        <v>5254032.9183777319</v>
      </c>
      <c r="O316" s="173"/>
      <c r="P316" s="178">
        <f t="shared" si="27"/>
        <v>5578947.3231079718</v>
      </c>
      <c r="Q316" s="179">
        <f>[1]beschut_werk!O318</f>
        <v>384003.79764278635</v>
      </c>
      <c r="R316" s="178">
        <f>IFERROR(VLOOKUP($B316,[1]WSW!$R$13:$Y$335,6,FALSE()),0)</f>
        <v>5194943.5254651858</v>
      </c>
      <c r="S316" s="173"/>
      <c r="T316" s="178">
        <f t="shared" si="28"/>
        <v>5405637.0245165713</v>
      </c>
      <c r="U316" s="179">
        <f>[1]beschut_werk!P318</f>
        <v>408862.13610820792</v>
      </c>
      <c r="V316" s="178">
        <f>IFERROR(VLOOKUP($B316,[1]WSW!$R$13:$Y$335,7,FALSE()),0)</f>
        <v>4996774.8884083638</v>
      </c>
      <c r="W316" s="173"/>
      <c r="X316" s="178">
        <f t="shared" si="29"/>
        <v>5270868.548965523</v>
      </c>
      <c r="Y316" s="179">
        <f>[1]beschut_werk!Q318</f>
        <v>434010.96758818271</v>
      </c>
      <c r="Z316" s="178">
        <f>IFERROR(VLOOKUP($B316,[1]WSW!$R$13:$Y$335,8,FALSE()),0)</f>
        <v>4836857.5813773405</v>
      </c>
      <c r="AB316" s="170"/>
    </row>
    <row r="317" spans="2:28">
      <c r="B317" s="183">
        <v>627</v>
      </c>
      <c r="C317" s="182" t="s">
        <v>328</v>
      </c>
      <c r="D317" s="178">
        <f t="shared" si="24"/>
        <v>2444223.3738229265</v>
      </c>
      <c r="E317" s="179">
        <f>[1]beschut_werk!L319</f>
        <v>239701.0886605561</v>
      </c>
      <c r="F317" s="178">
        <f>IFERROR(VLOOKUP($B317,[1]WSW!$R$13:$Y$335,3,FALSE()),0)</f>
        <v>2204522.2851623707</v>
      </c>
      <c r="G317" s="173"/>
      <c r="H317" s="178">
        <f t="shared" si="25"/>
        <v>2373910.8908186564</v>
      </c>
      <c r="I317" s="179">
        <f>[1]beschut_werk!M319</f>
        <v>271809.89585326827</v>
      </c>
      <c r="J317" s="178">
        <f>IFERROR(VLOOKUP($B317,[1]WSW!$R$13:$Y$335,4,FALSE()),0)</f>
        <v>2102100.994965388</v>
      </c>
      <c r="K317" s="173"/>
      <c r="L317" s="181">
        <f t="shared" si="26"/>
        <v>2385098.2172844699</v>
      </c>
      <c r="M317" s="178">
        <f>[1]beschut_werk!N319</f>
        <v>292296.12908284873</v>
      </c>
      <c r="N317" s="180">
        <f>IFERROR(VLOOKUP($B317,[1]WSW!$R$13:$Y$335,5,FALSE()),0)</f>
        <v>2092802.0882016213</v>
      </c>
      <c r="O317" s="173"/>
      <c r="P317" s="178">
        <f t="shared" si="27"/>
        <v>2353896.0803771596</v>
      </c>
      <c r="Q317" s="179">
        <f>[1]beschut_werk!O319</f>
        <v>312777.28678968817</v>
      </c>
      <c r="R317" s="178">
        <f>IFERROR(VLOOKUP($B317,[1]WSW!$R$13:$Y$335,6,FALSE()),0)</f>
        <v>2041118.7935874714</v>
      </c>
      <c r="S317" s="173"/>
      <c r="T317" s="178">
        <f t="shared" si="28"/>
        <v>2235575.930182619</v>
      </c>
      <c r="U317" s="179">
        <f>[1]beschut_werk!P319</f>
        <v>333024.80441071693</v>
      </c>
      <c r="V317" s="178">
        <f>IFERROR(VLOOKUP($B317,[1]WSW!$R$13:$Y$335,7,FALSE()),0)</f>
        <v>1902551.125771902</v>
      </c>
      <c r="W317" s="173"/>
      <c r="X317" s="178">
        <f t="shared" si="29"/>
        <v>2204052.4171660617</v>
      </c>
      <c r="Y317" s="179">
        <f>[1]beschut_werk!Q319</f>
        <v>353508.93327747053</v>
      </c>
      <c r="Z317" s="178">
        <f>IFERROR(VLOOKUP($B317,[1]WSW!$R$13:$Y$335,8,FALSE()),0)</f>
        <v>1850543.4838885914</v>
      </c>
      <c r="AB317" s="170"/>
    </row>
    <row r="318" spans="2:28">
      <c r="B318" s="183">
        <v>289</v>
      </c>
      <c r="C318" s="182" t="s">
        <v>329</v>
      </c>
      <c r="D318" s="178">
        <f t="shared" si="24"/>
        <v>3943044.2343338118</v>
      </c>
      <c r="E318" s="179">
        <f>[1]beschut_werk!L320</f>
        <v>249194.2010827559</v>
      </c>
      <c r="F318" s="178">
        <f>IFERROR(VLOOKUP($B318,[1]WSW!$R$13:$Y$335,3,FALSE()),0)</f>
        <v>3693850.033251056</v>
      </c>
      <c r="G318" s="173"/>
      <c r="H318" s="178">
        <f t="shared" si="25"/>
        <v>3658917.5311593087</v>
      </c>
      <c r="I318" s="179">
        <f>[1]beschut_werk!M320</f>
        <v>282574.64420389221</v>
      </c>
      <c r="J318" s="178">
        <f>IFERROR(VLOOKUP($B318,[1]WSW!$R$13:$Y$335,4,FALSE()),0)</f>
        <v>3376342.8869554168</v>
      </c>
      <c r="K318" s="173"/>
      <c r="L318" s="181">
        <f t="shared" si="26"/>
        <v>3539699.4129029559</v>
      </c>
      <c r="M318" s="178">
        <f>[1]beschut_werk!N320</f>
        <v>303872.21340296103</v>
      </c>
      <c r="N318" s="180">
        <f>IFERROR(VLOOKUP($B318,[1]WSW!$R$13:$Y$335,5,FALSE()),0)</f>
        <v>3235827.199499995</v>
      </c>
      <c r="O318" s="173"/>
      <c r="P318" s="178">
        <f t="shared" si="27"/>
        <v>3335790.5129655236</v>
      </c>
      <c r="Q318" s="179">
        <f>[1]beschut_werk!O320</f>
        <v>325164.50606848713</v>
      </c>
      <c r="R318" s="178">
        <f>IFERROR(VLOOKUP($B318,[1]WSW!$R$13:$Y$335,6,FALSE()),0)</f>
        <v>3010626.0068970365</v>
      </c>
      <c r="S318" s="173"/>
      <c r="T318" s="178">
        <f t="shared" si="28"/>
        <v>3167996.7767979079</v>
      </c>
      <c r="U318" s="179">
        <f>[1]beschut_werk!P320</f>
        <v>346213.90557549719</v>
      </c>
      <c r="V318" s="178">
        <f>IFERROR(VLOOKUP($B318,[1]WSW!$R$13:$Y$335,7,FALSE()),0)</f>
        <v>2821782.8712224108</v>
      </c>
      <c r="W318" s="173"/>
      <c r="X318" s="178">
        <f t="shared" si="29"/>
        <v>3177050.1203181255</v>
      </c>
      <c r="Y318" s="179">
        <f>[1]beschut_werk!Q320</f>
        <v>367509.28707063704</v>
      </c>
      <c r="Z318" s="178">
        <f>IFERROR(VLOOKUP($B318,[1]WSW!$R$13:$Y$335,8,FALSE()),0)</f>
        <v>2809540.8332474884</v>
      </c>
      <c r="AB318" s="170"/>
    </row>
    <row r="319" spans="2:28">
      <c r="B319" s="183">
        <v>629</v>
      </c>
      <c r="C319" s="182" t="s">
        <v>330</v>
      </c>
      <c r="D319" s="178">
        <f t="shared" si="24"/>
        <v>1163334.1818550401</v>
      </c>
      <c r="E319" s="179">
        <f>[1]beschut_werk!L321</f>
        <v>73571.621272051969</v>
      </c>
      <c r="F319" s="178">
        <f>IFERROR(VLOOKUP($B319,[1]WSW!$R$13:$Y$335,3,FALSE()),0)</f>
        <v>1089762.5605829882</v>
      </c>
      <c r="G319" s="173"/>
      <c r="H319" s="178">
        <f t="shared" si="25"/>
        <v>1150158.2083069619</v>
      </c>
      <c r="I319" s="179">
        <f>[1]beschut_werk!M321</f>
        <v>83426.799717339876</v>
      </c>
      <c r="J319" s="178">
        <f>IFERROR(VLOOKUP($B319,[1]WSW!$R$13:$Y$335,4,FALSE()),0)</f>
        <v>1066731.408589622</v>
      </c>
      <c r="K319" s="173"/>
      <c r="L319" s="181">
        <f t="shared" si="26"/>
        <v>1160901.1059131266</v>
      </c>
      <c r="M319" s="178">
        <f>[1]beschut_werk!N321</f>
        <v>89714.653480874476</v>
      </c>
      <c r="N319" s="180">
        <f>IFERROR(VLOOKUP($B319,[1]WSW!$R$13:$Y$335,5,FALSE()),0)</f>
        <v>1071186.4524322522</v>
      </c>
      <c r="O319" s="173"/>
      <c r="P319" s="178">
        <f t="shared" si="27"/>
        <v>1126642.9566618372</v>
      </c>
      <c r="Q319" s="179">
        <f>[1]beschut_werk!O321</f>
        <v>96000.949410696514</v>
      </c>
      <c r="R319" s="178">
        <f>IFERROR(VLOOKUP($B319,[1]WSW!$R$13:$Y$335,6,FALSE()),0)</f>
        <v>1030642.0072511407</v>
      </c>
      <c r="S319" s="173"/>
      <c r="T319" s="178">
        <f t="shared" si="28"/>
        <v>1134342.3144013397</v>
      </c>
      <c r="U319" s="179">
        <f>[1]beschut_werk!P321</f>
        <v>102215.53402705188</v>
      </c>
      <c r="V319" s="178">
        <f>IFERROR(VLOOKUP($B319,[1]WSW!$R$13:$Y$335,7,FALSE()),0)</f>
        <v>1032126.7803742879</v>
      </c>
      <c r="W319" s="173"/>
      <c r="X319" s="178">
        <f t="shared" si="29"/>
        <v>1145149.382042584</v>
      </c>
      <c r="Y319" s="179">
        <f>[1]beschut_werk!Q321</f>
        <v>108502.74189704558</v>
      </c>
      <c r="Z319" s="178">
        <f>IFERROR(VLOOKUP($B319,[1]WSW!$R$13:$Y$335,8,FALSE()),0)</f>
        <v>1036646.6401455385</v>
      </c>
      <c r="AB319" s="170"/>
    </row>
    <row r="320" spans="2:28">
      <c r="B320" s="183">
        <v>852</v>
      </c>
      <c r="C320" s="182" t="s">
        <v>331</v>
      </c>
      <c r="D320" s="178">
        <f t="shared" si="24"/>
        <v>556984.87804124982</v>
      </c>
      <c r="E320" s="179">
        <f>[1]beschut_werk!L322</f>
        <v>73571.621272051969</v>
      </c>
      <c r="F320" s="178">
        <f>IFERROR(VLOOKUP($B320,[1]WSW!$R$13:$Y$335,3,FALSE()),0)</f>
        <v>483413.25676919782</v>
      </c>
      <c r="G320" s="173"/>
      <c r="H320" s="178">
        <f t="shared" si="25"/>
        <v>556201.68929138081</v>
      </c>
      <c r="I320" s="179">
        <f>[1]beschut_werk!M322</f>
        <v>83426.799717339876</v>
      </c>
      <c r="J320" s="178">
        <f>IFERROR(VLOOKUP($B320,[1]WSW!$R$13:$Y$335,4,FALSE()),0)</f>
        <v>472774.88957404089</v>
      </c>
      <c r="K320" s="173"/>
      <c r="L320" s="181">
        <f t="shared" si="26"/>
        <v>564547.27333050896</v>
      </c>
      <c r="M320" s="178">
        <f>[1]beschut_werk!N322</f>
        <v>89714.653480874476</v>
      </c>
      <c r="N320" s="180">
        <f>IFERROR(VLOOKUP($B320,[1]WSW!$R$13:$Y$335,5,FALSE()),0)</f>
        <v>474832.61984963447</v>
      </c>
      <c r="O320" s="173"/>
      <c r="P320" s="178">
        <f t="shared" si="27"/>
        <v>536879.07666656107</v>
      </c>
      <c r="Q320" s="179">
        <f>[1]beschut_werk!O322</f>
        <v>96000.949410696514</v>
      </c>
      <c r="R320" s="178">
        <f>IFERROR(VLOOKUP($B320,[1]WSW!$R$13:$Y$335,6,FALSE()),0)</f>
        <v>440878.12725586456</v>
      </c>
      <c r="S320" s="173"/>
      <c r="T320" s="178">
        <f t="shared" si="28"/>
        <v>489170.82738158229</v>
      </c>
      <c r="U320" s="179">
        <f>[1]beschut_werk!P322</f>
        <v>102215.53402705188</v>
      </c>
      <c r="V320" s="178">
        <f>IFERROR(VLOOKUP($B320,[1]WSW!$R$13:$Y$335,7,FALSE()),0)</f>
        <v>386955.29335453041</v>
      </c>
      <c r="W320" s="173"/>
      <c r="X320" s="178">
        <f t="shared" si="29"/>
        <v>461013.55859536317</v>
      </c>
      <c r="Y320" s="179">
        <f>[1]beschut_werk!Q322</f>
        <v>108502.74189704558</v>
      </c>
      <c r="Z320" s="178">
        <f>IFERROR(VLOOKUP($B320,[1]WSW!$R$13:$Y$335,8,FALSE()),0)</f>
        <v>352510.81669831759</v>
      </c>
      <c r="AB320" s="170"/>
    </row>
    <row r="321" spans="2:28">
      <c r="B321" s="183">
        <v>988</v>
      </c>
      <c r="C321" s="182" t="s">
        <v>332</v>
      </c>
      <c r="D321" s="178">
        <f t="shared" si="24"/>
        <v>8532404.7051780727</v>
      </c>
      <c r="E321" s="179">
        <f>[1]beschut_werk!L323</f>
        <v>412950.39036571089</v>
      </c>
      <c r="F321" s="178">
        <f>IFERROR(VLOOKUP($B321,[1]WSW!$R$13:$Y$335,3,FALSE()),0)</f>
        <v>8119454.3148123613</v>
      </c>
      <c r="G321" s="173"/>
      <c r="H321" s="178">
        <f t="shared" si="25"/>
        <v>8025137.5353654958</v>
      </c>
      <c r="I321" s="179">
        <f>[1]beschut_werk!M323</f>
        <v>468266.55325216561</v>
      </c>
      <c r="J321" s="178">
        <f>IFERROR(VLOOKUP($B321,[1]WSW!$R$13:$Y$335,4,FALSE()),0)</f>
        <v>7556870.9821133306</v>
      </c>
      <c r="K321" s="173"/>
      <c r="L321" s="181">
        <f t="shared" si="26"/>
        <v>7795259.7530487096</v>
      </c>
      <c r="M321" s="178">
        <f>[1]beschut_werk!N323</f>
        <v>503559.66792490816</v>
      </c>
      <c r="N321" s="180">
        <f>IFERROR(VLOOKUP($B321,[1]WSW!$R$13:$Y$335,5,FALSE()),0)</f>
        <v>7291700.0851238016</v>
      </c>
      <c r="O321" s="173"/>
      <c r="P321" s="178">
        <f t="shared" si="27"/>
        <v>7466447.5352013977</v>
      </c>
      <c r="Q321" s="179">
        <f>[1]beschut_werk!O323</f>
        <v>538844.03862778016</v>
      </c>
      <c r="R321" s="178">
        <f>IFERROR(VLOOKUP($B321,[1]WSW!$R$13:$Y$335,6,FALSE()),0)</f>
        <v>6927603.4965736177</v>
      </c>
      <c r="S321" s="173"/>
      <c r="T321" s="178">
        <f t="shared" si="28"/>
        <v>7204343.3917188486</v>
      </c>
      <c r="U321" s="179">
        <f>[1]beschut_werk!P323</f>
        <v>573725.90066796844</v>
      </c>
      <c r="V321" s="178">
        <f>IFERROR(VLOOKUP($B321,[1]WSW!$R$13:$Y$335,7,FALSE()),0)</f>
        <v>6630617.4910508804</v>
      </c>
      <c r="W321" s="173"/>
      <c r="X321" s="178">
        <f t="shared" si="29"/>
        <v>6914882.0860692263</v>
      </c>
      <c r="Y321" s="179">
        <f>[1]beschut_werk!Q323</f>
        <v>609015.39000277175</v>
      </c>
      <c r="Z321" s="178">
        <f>IFERROR(VLOOKUP($B321,[1]WSW!$R$13:$Y$335,8,FALSE()),0)</f>
        <v>6305866.696066455</v>
      </c>
      <c r="AB321" s="170"/>
    </row>
    <row r="322" spans="2:28">
      <c r="B322" s="183">
        <v>1960</v>
      </c>
      <c r="C322" s="182" t="s">
        <v>333</v>
      </c>
      <c r="D322" s="178">
        <f t="shared" si="24"/>
        <v>3382851.2601328734</v>
      </c>
      <c r="E322" s="179">
        <f>[1]beschut_werk!L324</f>
        <v>258687.31350495695</v>
      </c>
      <c r="F322" s="178">
        <f>IFERROR(VLOOKUP($B322,[1]WSW!$R$13:$Y$335,3,FALSE()),0)</f>
        <v>3124163.9466279163</v>
      </c>
      <c r="G322" s="173"/>
      <c r="H322" s="178">
        <f t="shared" si="25"/>
        <v>3303137.7321606455</v>
      </c>
      <c r="I322" s="179">
        <f>[1]beschut_werk!M324</f>
        <v>293339.39255451766</v>
      </c>
      <c r="J322" s="178">
        <f>IFERROR(VLOOKUP($B322,[1]WSW!$R$13:$Y$335,4,FALSE()),0)</f>
        <v>3009798.3396061277</v>
      </c>
      <c r="K322" s="173"/>
      <c r="L322" s="181">
        <f t="shared" si="26"/>
        <v>3313843.6846111263</v>
      </c>
      <c r="M322" s="178">
        <f>[1]beschut_werk!N324</f>
        <v>315448.29772307485</v>
      </c>
      <c r="N322" s="180">
        <f>IFERROR(VLOOKUP($B322,[1]WSW!$R$13:$Y$335,5,FALSE()),0)</f>
        <v>2998395.3868880514</v>
      </c>
      <c r="O322" s="173"/>
      <c r="P322" s="178">
        <f t="shared" si="27"/>
        <v>3237282.6677638618</v>
      </c>
      <c r="Q322" s="179">
        <f>[1]beschut_werk!O324</f>
        <v>337551.72534728778</v>
      </c>
      <c r="R322" s="178">
        <f>IFERROR(VLOOKUP($B322,[1]WSW!$R$13:$Y$335,6,FALSE()),0)</f>
        <v>2899730.9424165739</v>
      </c>
      <c r="S322" s="173"/>
      <c r="T322" s="178">
        <f t="shared" si="28"/>
        <v>3237598.9841163652</v>
      </c>
      <c r="U322" s="179">
        <f>[1]beschut_werk!P324</f>
        <v>359403.00674027926</v>
      </c>
      <c r="V322" s="178">
        <f>IFERROR(VLOOKUP($B322,[1]WSW!$R$13:$Y$335,7,FALSE()),0)</f>
        <v>2878195.9773760857</v>
      </c>
      <c r="W322" s="173"/>
      <c r="X322" s="178">
        <f t="shared" si="29"/>
        <v>3111716.7964872988</v>
      </c>
      <c r="Y322" s="179">
        <f>[1]beschut_werk!Q324</f>
        <v>381509.64086380543</v>
      </c>
      <c r="Z322" s="178">
        <f>IFERROR(VLOOKUP($B322,[1]WSW!$R$13:$Y$335,8,FALSE()),0)</f>
        <v>2730207.1556234933</v>
      </c>
      <c r="AB322" s="170"/>
    </row>
    <row r="323" spans="2:28">
      <c r="B323" s="183">
        <v>668</v>
      </c>
      <c r="C323" s="182" t="s">
        <v>334</v>
      </c>
      <c r="D323" s="178">
        <f t="shared" si="24"/>
        <v>1207444.7157991282</v>
      </c>
      <c r="E323" s="179">
        <f>[1]beschut_werk!L325</f>
        <v>68825.065060951805</v>
      </c>
      <c r="F323" s="178">
        <f>IFERROR(VLOOKUP($B323,[1]WSW!$R$13:$Y$335,3,FALSE()),0)</f>
        <v>1138619.6507381764</v>
      </c>
      <c r="G323" s="173"/>
      <c r="H323" s="178">
        <f t="shared" si="25"/>
        <v>1191133.9047762731</v>
      </c>
      <c r="I323" s="179">
        <f>[1]beschut_werk!M325</f>
        <v>78044.425542027588</v>
      </c>
      <c r="J323" s="178">
        <f>IFERROR(VLOOKUP($B323,[1]WSW!$R$13:$Y$335,4,FALSE()),0)</f>
        <v>1113089.4792342454</v>
      </c>
      <c r="K323" s="173"/>
      <c r="L323" s="181">
        <f t="shared" si="26"/>
        <v>1201361.7497572387</v>
      </c>
      <c r="M323" s="178">
        <f>[1]beschut_werk!N325</f>
        <v>83926.611320818032</v>
      </c>
      <c r="N323" s="180">
        <f>IFERROR(VLOOKUP($B323,[1]WSW!$R$13:$Y$335,5,FALSE()),0)</f>
        <v>1117435.1384364206</v>
      </c>
      <c r="O323" s="173"/>
      <c r="P323" s="178">
        <f t="shared" si="27"/>
        <v>1177336.3281118653</v>
      </c>
      <c r="Q323" s="179">
        <f>[1]beschut_werk!O325</f>
        <v>89807.339771296683</v>
      </c>
      <c r="R323" s="178">
        <f>IFERROR(VLOOKUP($B323,[1]WSW!$R$13:$Y$335,6,FALSE()),0)</f>
        <v>1087528.9883405687</v>
      </c>
      <c r="S323" s="173"/>
      <c r="T323" s="178">
        <f t="shared" si="28"/>
        <v>1150181.7687535407</v>
      </c>
      <c r="U323" s="179">
        <f>[1]beschut_werk!P325</f>
        <v>95620.983444661382</v>
      </c>
      <c r="V323" s="178">
        <f>IFERROR(VLOOKUP($B323,[1]WSW!$R$13:$Y$335,7,FALSE()),0)</f>
        <v>1054560.7853088793</v>
      </c>
      <c r="W323" s="173"/>
      <c r="X323" s="178">
        <f t="shared" si="29"/>
        <v>1126654.5250573102</v>
      </c>
      <c r="Y323" s="179">
        <f>[1]beschut_werk!Q325</f>
        <v>101502.56500046194</v>
      </c>
      <c r="Z323" s="178">
        <f>IFERROR(VLOOKUP($B323,[1]WSW!$R$13:$Y$335,8,FALSE()),0)</f>
        <v>1025151.9600568482</v>
      </c>
      <c r="AB323" s="170"/>
    </row>
    <row r="324" spans="2:28">
      <c r="B324" s="183">
        <v>1969</v>
      </c>
      <c r="C324" s="182" t="s">
        <v>335</v>
      </c>
      <c r="D324" s="178">
        <f t="shared" si="24"/>
        <v>9303752.4136778824</v>
      </c>
      <c r="E324" s="179">
        <f>[1]beschut_werk!L326</f>
        <v>327512.37856590876</v>
      </c>
      <c r="F324" s="178">
        <f>IFERROR(VLOOKUP($B324,[1]WSW!$R$13:$Y$335,3,FALSE()),0)</f>
        <v>8976240.0351119731</v>
      </c>
      <c r="G324" s="173"/>
      <c r="H324" s="178">
        <f t="shared" si="25"/>
        <v>8792126.7132003978</v>
      </c>
      <c r="I324" s="179">
        <f>[1]beschut_werk!M326</f>
        <v>371383.81809654523</v>
      </c>
      <c r="J324" s="178">
        <f>IFERROR(VLOOKUP($B324,[1]WSW!$R$13:$Y$335,4,FALSE()),0)</f>
        <v>8420742.8951038532</v>
      </c>
      <c r="K324" s="173"/>
      <c r="L324" s="181">
        <f t="shared" si="26"/>
        <v>8567880.6641253754</v>
      </c>
      <c r="M324" s="178">
        <f>[1]beschut_werk!N326</f>
        <v>399374.90904389281</v>
      </c>
      <c r="N324" s="180">
        <f>IFERROR(VLOOKUP($B324,[1]WSW!$R$13:$Y$335,5,FALSE()),0)</f>
        <v>8168505.7550814822</v>
      </c>
      <c r="O324" s="173"/>
      <c r="P324" s="178">
        <f t="shared" si="27"/>
        <v>8104341.1532107899</v>
      </c>
      <c r="Q324" s="179">
        <f>[1]beschut_werk!O326</f>
        <v>427359.06511858443</v>
      </c>
      <c r="R324" s="178">
        <f>IFERROR(VLOOKUP($B324,[1]WSW!$R$13:$Y$335,6,FALSE()),0)</f>
        <v>7676982.0880922051</v>
      </c>
      <c r="S324" s="173"/>
      <c r="T324" s="178">
        <f t="shared" si="28"/>
        <v>7583175.8333193036</v>
      </c>
      <c r="U324" s="179">
        <f>[1]beschut_werk!P326</f>
        <v>455023.99018494057</v>
      </c>
      <c r="V324" s="178">
        <f>IFERROR(VLOOKUP($B324,[1]WSW!$R$13:$Y$335,7,FALSE()),0)</f>
        <v>7128151.8431343632</v>
      </c>
      <c r="W324" s="173"/>
      <c r="X324" s="178">
        <f t="shared" si="29"/>
        <v>7190809.5971059082</v>
      </c>
      <c r="Y324" s="179">
        <f>[1]beschut_werk!Q326</f>
        <v>483012.20586426737</v>
      </c>
      <c r="Z324" s="178">
        <f>IFERROR(VLOOKUP($B324,[1]WSW!$R$13:$Y$335,8,FALSE()),0)</f>
        <v>6707797.3912416408</v>
      </c>
      <c r="AB324" s="170"/>
    </row>
    <row r="325" spans="2:28">
      <c r="B325" s="183">
        <v>1701</v>
      </c>
      <c r="C325" s="182" t="s">
        <v>336</v>
      </c>
      <c r="D325" s="178">
        <f t="shared" si="24"/>
        <v>3208103.9909393201</v>
      </c>
      <c r="E325" s="179">
        <f>[1]beschut_werk!L327</f>
        <v>106797.51474975285</v>
      </c>
      <c r="F325" s="178">
        <f>IFERROR(VLOOKUP($B325,[1]WSW!$R$13:$Y$335,3,FALSE()),0)</f>
        <v>3101306.4761895672</v>
      </c>
      <c r="G325" s="173"/>
      <c r="H325" s="178">
        <f t="shared" si="25"/>
        <v>3038595.7920563621</v>
      </c>
      <c r="I325" s="179">
        <f>[1]beschut_werk!M327</f>
        <v>121103.41894452561</v>
      </c>
      <c r="J325" s="178">
        <f>IFERROR(VLOOKUP($B325,[1]WSW!$R$13:$Y$335,4,FALSE()),0)</f>
        <v>2917492.3731118366</v>
      </c>
      <c r="K325" s="173"/>
      <c r="L325" s="181">
        <f t="shared" si="26"/>
        <v>2907445.9625916951</v>
      </c>
      <c r="M325" s="178">
        <f>[1]beschut_werk!N327</f>
        <v>130230.94860126937</v>
      </c>
      <c r="N325" s="180">
        <f>IFERROR(VLOOKUP($B325,[1]WSW!$R$13:$Y$335,5,FALSE()),0)</f>
        <v>2777215.013990426</v>
      </c>
      <c r="O325" s="173"/>
      <c r="P325" s="178">
        <f t="shared" si="27"/>
        <v>2767670.785521728</v>
      </c>
      <c r="Q325" s="179">
        <f>[1]beschut_werk!O327</f>
        <v>139356.21688649489</v>
      </c>
      <c r="R325" s="178">
        <f>IFERROR(VLOOKUP($B325,[1]WSW!$R$13:$Y$335,6,FALSE()),0)</f>
        <v>2628314.5686352332</v>
      </c>
      <c r="S325" s="173"/>
      <c r="T325" s="178">
        <f t="shared" si="28"/>
        <v>2638687.5094117946</v>
      </c>
      <c r="U325" s="179">
        <f>[1]beschut_werk!P327</f>
        <v>148377.38810378496</v>
      </c>
      <c r="V325" s="178">
        <f>IFERROR(VLOOKUP($B325,[1]WSW!$R$13:$Y$335,7,FALSE()),0)</f>
        <v>2490310.1213080096</v>
      </c>
      <c r="W325" s="173"/>
      <c r="X325" s="178">
        <f t="shared" si="29"/>
        <v>2357640.4738796847</v>
      </c>
      <c r="Y325" s="179">
        <f>[1]beschut_werk!Q327</f>
        <v>157503.98017313064</v>
      </c>
      <c r="Z325" s="178">
        <f>IFERROR(VLOOKUP($B325,[1]WSW!$R$13:$Y$335,8,FALSE()),0)</f>
        <v>2200136.4937065542</v>
      </c>
      <c r="AB325" s="170"/>
    </row>
    <row r="326" spans="2:28">
      <c r="B326" s="183">
        <v>293</v>
      </c>
      <c r="C326" s="182" t="s">
        <v>337</v>
      </c>
      <c r="D326" s="178">
        <f t="shared" si="24"/>
        <v>3146103.8757318589</v>
      </c>
      <c r="E326" s="179">
        <f>[1]beschut_werk!L328</f>
        <v>168502.74549405492</v>
      </c>
      <c r="F326" s="178">
        <f>IFERROR(VLOOKUP($B326,[1]WSW!$R$13:$Y$335,3,FALSE()),0)</f>
        <v>2977601.1302378038</v>
      </c>
      <c r="G326" s="173"/>
      <c r="H326" s="178">
        <f t="shared" si="25"/>
        <v>3003427.9274908188</v>
      </c>
      <c r="I326" s="179">
        <f>[1]beschut_werk!M328</f>
        <v>191074.28322358534</v>
      </c>
      <c r="J326" s="178">
        <f>IFERROR(VLOOKUP($B326,[1]WSW!$R$13:$Y$335,4,FALSE()),0)</f>
        <v>2812353.6442672336</v>
      </c>
      <c r="K326" s="173"/>
      <c r="L326" s="181">
        <f t="shared" si="26"/>
        <v>2911954.3331071399</v>
      </c>
      <c r="M326" s="178">
        <f>[1]beschut_werk!N328</f>
        <v>205475.49668200332</v>
      </c>
      <c r="N326" s="180">
        <f>IFERROR(VLOOKUP($B326,[1]WSW!$R$13:$Y$335,5,FALSE()),0)</f>
        <v>2706478.8364251368</v>
      </c>
      <c r="O326" s="173"/>
      <c r="P326" s="178">
        <f t="shared" si="27"/>
        <v>2940387.2520276094</v>
      </c>
      <c r="Q326" s="179">
        <f>[1]beschut_werk!O328</f>
        <v>219873.14219869251</v>
      </c>
      <c r="R326" s="178">
        <f>IFERROR(VLOOKUP($B326,[1]WSW!$R$13:$Y$335,6,FALSE()),0)</f>
        <v>2720514.1098289168</v>
      </c>
      <c r="S326" s="173"/>
      <c r="T326" s="178">
        <f t="shared" si="28"/>
        <v>2823360.0784244863</v>
      </c>
      <c r="U326" s="179">
        <f>[1]beschut_werk!P328</f>
        <v>234106.54567486132</v>
      </c>
      <c r="V326" s="178">
        <f>IFERROR(VLOOKUP($B326,[1]WSW!$R$13:$Y$335,7,FALSE()),0)</f>
        <v>2589253.5327496249</v>
      </c>
      <c r="W326" s="173"/>
      <c r="X326" s="178">
        <f t="shared" si="29"/>
        <v>2628198.0771945328</v>
      </c>
      <c r="Y326" s="179">
        <f>[1]beschut_werk!Q328</f>
        <v>248506.27982871787</v>
      </c>
      <c r="Z326" s="178">
        <f>IFERROR(VLOOKUP($B326,[1]WSW!$R$13:$Y$335,8,FALSE()),0)</f>
        <v>2379691.7973658149</v>
      </c>
      <c r="AB326" s="170"/>
    </row>
    <row r="327" spans="2:28">
      <c r="B327" s="183">
        <v>1950</v>
      </c>
      <c r="C327" s="182" t="s">
        <v>338</v>
      </c>
      <c r="D327" s="178">
        <f t="shared" si="24"/>
        <v>9576966.9421690609</v>
      </c>
      <c r="E327" s="179">
        <f>[1]beschut_werk!L329</f>
        <v>213595.02949950594</v>
      </c>
      <c r="F327" s="178">
        <f>IFERROR(VLOOKUP($B327,[1]WSW!$R$13:$Y$335,3,FALSE()),0)</f>
        <v>9363371.9126695544</v>
      </c>
      <c r="G327" s="173"/>
      <c r="H327" s="178">
        <f t="shared" si="25"/>
        <v>9069112.2622755244</v>
      </c>
      <c r="I327" s="179">
        <f>[1]beschut_werk!M329</f>
        <v>242206.83788905147</v>
      </c>
      <c r="J327" s="178">
        <f>IFERROR(VLOOKUP($B327,[1]WSW!$R$13:$Y$335,4,FALSE()),0)</f>
        <v>8826905.4243864734</v>
      </c>
      <c r="K327" s="173"/>
      <c r="L327" s="181">
        <f t="shared" si="26"/>
        <v>8510613.9365717862</v>
      </c>
      <c r="M327" s="178">
        <f>[1]beschut_werk!N329</f>
        <v>260461.89720253902</v>
      </c>
      <c r="N327" s="180">
        <f>IFERROR(VLOOKUP($B327,[1]WSW!$R$13:$Y$335,5,FALSE()),0)</f>
        <v>8250152.0393692479</v>
      </c>
      <c r="O327" s="173"/>
      <c r="P327" s="178">
        <f t="shared" si="27"/>
        <v>7979867.9282217762</v>
      </c>
      <c r="Q327" s="179">
        <f>[1]beschut_werk!O329</f>
        <v>278712.43377299013</v>
      </c>
      <c r="R327" s="178">
        <f>IFERROR(VLOOKUP($B327,[1]WSW!$R$13:$Y$335,6,FALSE()),0)</f>
        <v>7701155.4944487857</v>
      </c>
      <c r="S327" s="173"/>
      <c r="T327" s="178">
        <f t="shared" si="28"/>
        <v>7649337.2196907103</v>
      </c>
      <c r="U327" s="179">
        <f>[1]beschut_werk!P329</f>
        <v>296754.77620757022</v>
      </c>
      <c r="V327" s="178">
        <f>IFERROR(VLOOKUP($B327,[1]WSW!$R$13:$Y$335,7,FALSE()),0)</f>
        <v>7352582.4434831403</v>
      </c>
      <c r="W327" s="173"/>
      <c r="X327" s="178">
        <f t="shared" si="29"/>
        <v>7263758.555925048</v>
      </c>
      <c r="Y327" s="179">
        <f>[1]beschut_werk!Q329</f>
        <v>315007.96034626162</v>
      </c>
      <c r="Z327" s="178">
        <f>IFERROR(VLOOKUP($B327,[1]WSW!$R$13:$Y$335,8,FALSE()),0)</f>
        <v>6948750.595578786</v>
      </c>
      <c r="AB327" s="170"/>
    </row>
    <row r="328" spans="2:28">
      <c r="B328" s="183">
        <v>1783</v>
      </c>
      <c r="C328" s="182" t="s">
        <v>339</v>
      </c>
      <c r="D328" s="178">
        <f t="shared" si="24"/>
        <v>7730383.6914488496</v>
      </c>
      <c r="E328" s="179">
        <f>[1]beschut_werk!L330</f>
        <v>431936.61521011178</v>
      </c>
      <c r="F328" s="178">
        <f>IFERROR(VLOOKUP($B328,[1]WSW!$R$13:$Y$335,3,FALSE()),0)</f>
        <v>7298447.0762387374</v>
      </c>
      <c r="G328" s="173"/>
      <c r="H328" s="178">
        <f t="shared" si="25"/>
        <v>7493534.2389841527</v>
      </c>
      <c r="I328" s="179">
        <f>[1]beschut_werk!M330</f>
        <v>489796.049953415</v>
      </c>
      <c r="J328" s="178">
        <f>IFERROR(VLOOKUP($B328,[1]WSW!$R$13:$Y$335,4,FALSE()),0)</f>
        <v>7003738.1890307376</v>
      </c>
      <c r="K328" s="173"/>
      <c r="L328" s="181">
        <f t="shared" si="26"/>
        <v>7403402.5849182336</v>
      </c>
      <c r="M328" s="178">
        <f>[1]beschut_werk!N330</f>
        <v>526711.83656513423</v>
      </c>
      <c r="N328" s="180">
        <f>IFERROR(VLOOKUP($B328,[1]WSW!$R$13:$Y$335,5,FALSE()),0)</f>
        <v>6876690.7483530995</v>
      </c>
      <c r="O328" s="173"/>
      <c r="P328" s="178">
        <f t="shared" si="27"/>
        <v>7281546.0479295943</v>
      </c>
      <c r="Q328" s="179">
        <f>[1]beschut_werk!O330</f>
        <v>563618.47718537971</v>
      </c>
      <c r="R328" s="178">
        <f>IFERROR(VLOOKUP($B328,[1]WSW!$R$13:$Y$335,6,FALSE()),0)</f>
        <v>6717927.5707442146</v>
      </c>
      <c r="S328" s="173"/>
      <c r="T328" s="178">
        <f t="shared" si="28"/>
        <v>7092140.2098037209</v>
      </c>
      <c r="U328" s="179">
        <f>[1]beschut_werk!P330</f>
        <v>600104.1029975306</v>
      </c>
      <c r="V328" s="178">
        <f>IFERROR(VLOOKUP($B328,[1]WSW!$R$13:$Y$335,7,FALSE()),0)</f>
        <v>6492036.1068061907</v>
      </c>
      <c r="W328" s="173"/>
      <c r="X328" s="178">
        <f t="shared" si="29"/>
        <v>6916797.8358733319</v>
      </c>
      <c r="Y328" s="179">
        <f>[1]beschut_werk!Q330</f>
        <v>637016.09758910653</v>
      </c>
      <c r="Z328" s="178">
        <f>IFERROR(VLOOKUP($B328,[1]WSW!$R$13:$Y$335,8,FALSE()),0)</f>
        <v>6279781.7382842256</v>
      </c>
      <c r="AB328" s="170"/>
    </row>
    <row r="329" spans="2:28">
      <c r="B329" s="183">
        <v>98</v>
      </c>
      <c r="C329" s="182" t="s">
        <v>340</v>
      </c>
      <c r="D329" s="178">
        <f t="shared" si="24"/>
        <v>5216275.448648206</v>
      </c>
      <c r="E329" s="179">
        <f>[1]beschut_werk!L331</f>
        <v>140023.4082274542</v>
      </c>
      <c r="F329" s="178">
        <f>IFERROR(VLOOKUP($B329,[1]WSW!$R$13:$Y$335,3,FALSE()),0)</f>
        <v>5076252.040420752</v>
      </c>
      <c r="G329" s="173"/>
      <c r="H329" s="178">
        <f t="shared" si="25"/>
        <v>4978550.4761629356</v>
      </c>
      <c r="I329" s="179">
        <f>[1]beschut_werk!M331</f>
        <v>158780.0381717119</v>
      </c>
      <c r="J329" s="178">
        <f>IFERROR(VLOOKUP($B329,[1]WSW!$R$13:$Y$335,4,FALSE()),0)</f>
        <v>4819770.4379912233</v>
      </c>
      <c r="K329" s="173"/>
      <c r="L329" s="181">
        <f t="shared" si="26"/>
        <v>4750566.1005993551</v>
      </c>
      <c r="M329" s="178">
        <f>[1]beschut_werk!N331</f>
        <v>170747.24372166485</v>
      </c>
      <c r="N329" s="180">
        <f>IFERROR(VLOOKUP($B329,[1]WSW!$R$13:$Y$335,5,FALSE()),0)</f>
        <v>4579818.8568776902</v>
      </c>
      <c r="O329" s="173"/>
      <c r="P329" s="178">
        <f t="shared" si="27"/>
        <v>4602978.5902151456</v>
      </c>
      <c r="Q329" s="179">
        <f>[1]beschut_werk!O331</f>
        <v>182711.48436229394</v>
      </c>
      <c r="R329" s="178">
        <f>IFERROR(VLOOKUP($B329,[1]WSW!$R$13:$Y$335,6,FALSE()),0)</f>
        <v>4420267.1058528516</v>
      </c>
      <c r="S329" s="173"/>
      <c r="T329" s="178">
        <f t="shared" si="28"/>
        <v>4401282.7192122471</v>
      </c>
      <c r="U329" s="179">
        <f>[1]beschut_werk!P331</f>
        <v>194539.24218051872</v>
      </c>
      <c r="V329" s="178">
        <f>IFERROR(VLOOKUP($B329,[1]WSW!$R$13:$Y$335,7,FALSE()),0)</f>
        <v>4206743.4770317283</v>
      </c>
      <c r="W329" s="173"/>
      <c r="X329" s="178">
        <f t="shared" si="29"/>
        <v>4370921.9259078987</v>
      </c>
      <c r="Y329" s="179">
        <f>[1]beschut_werk!Q331</f>
        <v>206505.21844921639</v>
      </c>
      <c r="Z329" s="178">
        <f>IFERROR(VLOOKUP($B329,[1]WSW!$R$13:$Y$335,8,FALSE()),0)</f>
        <v>4164416.7074586819</v>
      </c>
      <c r="AB329" s="170"/>
    </row>
    <row r="330" spans="2:28">
      <c r="B330" s="183">
        <v>189</v>
      </c>
      <c r="C330" s="182" t="s">
        <v>341</v>
      </c>
      <c r="D330" s="178">
        <f t="shared" si="24"/>
        <v>2358430.0123215024</v>
      </c>
      <c r="E330" s="179">
        <f>[1]beschut_werk!L332</f>
        <v>61705.230744301582</v>
      </c>
      <c r="F330" s="178">
        <f>IFERROR(VLOOKUP($B330,[1]WSW!$R$13:$Y$335,3,FALSE()),0)</f>
        <v>2296724.7815772006</v>
      </c>
      <c r="G330" s="173"/>
      <c r="H330" s="178">
        <f t="shared" si="25"/>
        <v>2183947.407692702</v>
      </c>
      <c r="I330" s="179">
        <f>[1]beschut_werk!M332</f>
        <v>69970.864279059169</v>
      </c>
      <c r="J330" s="178">
        <f>IFERROR(VLOOKUP($B330,[1]WSW!$R$13:$Y$335,4,FALSE()),0)</f>
        <v>2113976.5434136428</v>
      </c>
      <c r="K330" s="173"/>
      <c r="L330" s="181">
        <f t="shared" si="26"/>
        <v>2017623.2698527426</v>
      </c>
      <c r="M330" s="178">
        <f>[1]beschut_werk!N332</f>
        <v>75244.548080733337</v>
      </c>
      <c r="N330" s="180">
        <f>IFERROR(VLOOKUP($B330,[1]WSW!$R$13:$Y$335,5,FALSE()),0)</f>
        <v>1942378.7217720093</v>
      </c>
      <c r="O330" s="173"/>
      <c r="P330" s="178">
        <f t="shared" si="27"/>
        <v>1933650.0390392086</v>
      </c>
      <c r="Q330" s="179">
        <f>[1]beschut_werk!O332</f>
        <v>80516.925312196981</v>
      </c>
      <c r="R330" s="178">
        <f>IFERROR(VLOOKUP($B330,[1]WSW!$R$13:$Y$335,6,FALSE()),0)</f>
        <v>1853133.1137270115</v>
      </c>
      <c r="S330" s="173"/>
      <c r="T330" s="178">
        <f t="shared" si="28"/>
        <v>1895205.5838114682</v>
      </c>
      <c r="U330" s="179">
        <f>[1]beschut_werk!P332</f>
        <v>85729.157571075659</v>
      </c>
      <c r="V330" s="178">
        <f>IFERROR(VLOOKUP($B330,[1]WSW!$R$13:$Y$335,7,FALSE()),0)</f>
        <v>1809476.4262403925</v>
      </c>
      <c r="W330" s="173"/>
      <c r="X330" s="178">
        <f t="shared" si="29"/>
        <v>1786190.5575974039</v>
      </c>
      <c r="Y330" s="179">
        <f>[1]beschut_werk!Q332</f>
        <v>91002.29965558651</v>
      </c>
      <c r="Z330" s="178">
        <f>IFERROR(VLOOKUP($B330,[1]WSW!$R$13:$Y$335,8,FALSE()),0)</f>
        <v>1695188.2579418174</v>
      </c>
      <c r="AB330" s="170"/>
    </row>
    <row r="331" spans="2:28">
      <c r="B331" s="183">
        <v>296</v>
      </c>
      <c r="C331" s="182" t="s">
        <v>342</v>
      </c>
      <c r="D331" s="178">
        <f t="shared" ref="D331:D352" si="30">SUM(E331:F331)</f>
        <v>4482651.7145782234</v>
      </c>
      <c r="E331" s="179">
        <f>[1]beschut_werk!L333</f>
        <v>275300.26024380722</v>
      </c>
      <c r="F331" s="178">
        <f>IFERROR(VLOOKUP($B331,[1]WSW!$R$13:$Y$335,3,FALSE()),0)</f>
        <v>4207351.4543344164</v>
      </c>
      <c r="G331" s="173"/>
      <c r="H331" s="178">
        <f t="shared" ref="H331:H352" si="31">SUM(I331:J331)</f>
        <v>4178626.4311455092</v>
      </c>
      <c r="I331" s="179">
        <f>[1]beschut_werk!M333</f>
        <v>312177.70216811035</v>
      </c>
      <c r="J331" s="178">
        <f>IFERROR(VLOOKUP($B331,[1]WSW!$R$13:$Y$335,4,FALSE()),0)</f>
        <v>3866448.7289773989</v>
      </c>
      <c r="K331" s="173"/>
      <c r="L331" s="181">
        <f t="shared" ref="L331:L352" si="32">SUM(M331:N331)</f>
        <v>4069350.131531484</v>
      </c>
      <c r="M331" s="178">
        <f>[1]beschut_werk!N333</f>
        <v>335706.44528327213</v>
      </c>
      <c r="N331" s="180">
        <f>IFERROR(VLOOKUP($B331,[1]WSW!$R$13:$Y$335,5,FALSE()),0)</f>
        <v>3733643.6862482117</v>
      </c>
      <c r="O331" s="173"/>
      <c r="P331" s="178">
        <f t="shared" ref="P331:P352" si="33">SUM(Q331:R331)</f>
        <v>3927759.3512049089</v>
      </c>
      <c r="Q331" s="179">
        <f>[1]beschut_werk!O333</f>
        <v>359229.35908518673</v>
      </c>
      <c r="R331" s="178">
        <f>IFERROR(VLOOKUP($B331,[1]WSW!$R$13:$Y$335,6,FALSE()),0)</f>
        <v>3568529.9921197221</v>
      </c>
      <c r="S331" s="173"/>
      <c r="T331" s="178">
        <f t="shared" ref="T331:T352" si="34">SUM(U331:V331)</f>
        <v>3832950.6382307555</v>
      </c>
      <c r="U331" s="179">
        <f>[1]beschut_werk!P333</f>
        <v>382483.93377864553</v>
      </c>
      <c r="V331" s="178">
        <f>IFERROR(VLOOKUP($B331,[1]WSW!$R$13:$Y$335,7,FALSE()),0)</f>
        <v>3450466.70445211</v>
      </c>
      <c r="W331" s="173"/>
      <c r="X331" s="178">
        <f t="shared" ref="X331:X352" si="35">SUM(Y331:Z331)</f>
        <v>3664497.19033108</v>
      </c>
      <c r="Y331" s="179">
        <f>[1]beschut_werk!Q333</f>
        <v>406010.26000184775</v>
      </c>
      <c r="Z331" s="178">
        <f>IFERROR(VLOOKUP($B331,[1]WSW!$R$13:$Y$335,8,FALSE()),0)</f>
        <v>3258486.930329232</v>
      </c>
      <c r="AB331" s="170"/>
    </row>
    <row r="332" spans="2:28">
      <c r="B332" s="183">
        <v>1696</v>
      </c>
      <c r="C332" s="182" t="s">
        <v>343</v>
      </c>
      <c r="D332" s="178">
        <f t="shared" si="30"/>
        <v>573352.21240963414</v>
      </c>
      <c r="E332" s="179">
        <f>[1]beschut_werk!L334</f>
        <v>59331.9526387515</v>
      </c>
      <c r="F332" s="178">
        <f>IFERROR(VLOOKUP($B332,[1]WSW!$R$13:$Y$335,3,FALSE()),0)</f>
        <v>514020.25977088261</v>
      </c>
      <c r="G332" s="173"/>
      <c r="H332" s="178">
        <f t="shared" si="31"/>
        <v>569407.571235526</v>
      </c>
      <c r="I332" s="179">
        <f>[1]beschut_werk!M334</f>
        <v>67279.677191403025</v>
      </c>
      <c r="J332" s="178">
        <f>IFERROR(VLOOKUP($B332,[1]WSW!$R$13:$Y$335,4,FALSE()),0)</f>
        <v>502127.89404412301</v>
      </c>
      <c r="K332" s="173"/>
      <c r="L332" s="181">
        <f t="shared" si="32"/>
        <v>557957.78637843614</v>
      </c>
      <c r="M332" s="178">
        <f>[1]beschut_werk!N334</f>
        <v>72350.527000705115</v>
      </c>
      <c r="N332" s="180">
        <f>IFERROR(VLOOKUP($B332,[1]WSW!$R$13:$Y$335,5,FALSE()),0)</f>
        <v>485607.25937773101</v>
      </c>
      <c r="O332" s="173"/>
      <c r="P332" s="178">
        <f t="shared" si="33"/>
        <v>505158.90812129446</v>
      </c>
      <c r="Q332" s="179">
        <f>[1]beschut_werk!O334</f>
        <v>77420.120492497066</v>
      </c>
      <c r="R332" s="178">
        <f>IFERROR(VLOOKUP($B332,[1]WSW!$R$13:$Y$335,6,FALSE()),0)</f>
        <v>427738.78762879741</v>
      </c>
      <c r="S332" s="173"/>
      <c r="T332" s="178">
        <f t="shared" si="34"/>
        <v>511088.91154375661</v>
      </c>
      <c r="U332" s="179">
        <f>[1]beschut_werk!P334</f>
        <v>82431.882279880418</v>
      </c>
      <c r="V332" s="178">
        <f>IFERROR(VLOOKUP($B332,[1]WSW!$R$13:$Y$335,7,FALSE()),0)</f>
        <v>428657.0292638762</v>
      </c>
      <c r="W332" s="173"/>
      <c r="X332" s="178">
        <f t="shared" si="35"/>
        <v>483235.42011637788</v>
      </c>
      <c r="Y332" s="179">
        <f>[1]beschut_werk!Q334</f>
        <v>87502.211207294691</v>
      </c>
      <c r="Z332" s="178">
        <f>IFERROR(VLOOKUP($B332,[1]WSW!$R$13:$Y$335,8,FALSE()),0)</f>
        <v>395733.20890908322</v>
      </c>
      <c r="AB332" s="170"/>
    </row>
    <row r="333" spans="2:28">
      <c r="B333" s="183">
        <v>352</v>
      </c>
      <c r="C333" s="182" t="s">
        <v>344</v>
      </c>
      <c r="D333" s="178">
        <f t="shared" si="30"/>
        <v>1350202.4356132424</v>
      </c>
      <c r="E333" s="179">
        <f>[1]beschut_werk!L335</f>
        <v>94931.124222002443</v>
      </c>
      <c r="F333" s="178">
        <f>IFERROR(VLOOKUP($B333,[1]WSW!$R$13:$Y$335,3,FALSE()),0)</f>
        <v>1255271.31139124</v>
      </c>
      <c r="G333" s="173"/>
      <c r="H333" s="178">
        <f t="shared" si="31"/>
        <v>1201332.644707069</v>
      </c>
      <c r="I333" s="179">
        <f>[1]beschut_werk!M335</f>
        <v>107647.48350624488</v>
      </c>
      <c r="J333" s="178">
        <f>IFERROR(VLOOKUP($B333,[1]WSW!$R$13:$Y$335,4,FALSE()),0)</f>
        <v>1093685.1612008242</v>
      </c>
      <c r="K333" s="173"/>
      <c r="L333" s="181">
        <f t="shared" si="32"/>
        <v>1174130.3810594324</v>
      </c>
      <c r="M333" s="178">
        <f>[1]beschut_werk!N335</f>
        <v>115760.84320112824</v>
      </c>
      <c r="N333" s="180">
        <f>IFERROR(VLOOKUP($B333,[1]WSW!$R$13:$Y$335,5,FALSE()),0)</f>
        <v>1058369.5378583041</v>
      </c>
      <c r="O333" s="173"/>
      <c r="P333" s="178">
        <f t="shared" si="33"/>
        <v>1082848.8774312923</v>
      </c>
      <c r="Q333" s="179">
        <f>[1]beschut_werk!O335</f>
        <v>123872.19278799536</v>
      </c>
      <c r="R333" s="178">
        <f>IFERROR(VLOOKUP($B333,[1]WSW!$R$13:$Y$335,6,FALSE()),0)</f>
        <v>958976.68464329687</v>
      </c>
      <c r="S333" s="173"/>
      <c r="T333" s="178">
        <f t="shared" si="34"/>
        <v>929509.62868089718</v>
      </c>
      <c r="U333" s="179">
        <f>[1]beschut_werk!P335</f>
        <v>131891.01164780874</v>
      </c>
      <c r="V333" s="178">
        <f>IFERROR(VLOOKUP($B333,[1]WSW!$R$13:$Y$335,7,FALSE()),0)</f>
        <v>797618.61703308846</v>
      </c>
      <c r="W333" s="173"/>
      <c r="X333" s="178">
        <f t="shared" si="35"/>
        <v>915080.58511934127</v>
      </c>
      <c r="Y333" s="179">
        <f>[1]beschut_werk!Q335</f>
        <v>140003.53793167157</v>
      </c>
      <c r="Z333" s="178">
        <f>IFERROR(VLOOKUP($B333,[1]WSW!$R$13:$Y$335,8,FALSE()),0)</f>
        <v>775077.04718766967</v>
      </c>
      <c r="AB333" s="170"/>
    </row>
    <row r="334" spans="2:28">
      <c r="B334" s="183">
        <v>294</v>
      </c>
      <c r="C334" s="182" t="s">
        <v>345</v>
      </c>
      <c r="D334" s="178">
        <f t="shared" si="30"/>
        <v>6824251.6843786351</v>
      </c>
      <c r="E334" s="179">
        <f>[1]beschut_werk!L336</f>
        <v>159009.6330718539</v>
      </c>
      <c r="F334" s="178">
        <f>IFERROR(VLOOKUP($B334,[1]WSW!$R$13:$Y$335,3,FALSE()),0)</f>
        <v>6665242.0513067814</v>
      </c>
      <c r="G334" s="173"/>
      <c r="H334" s="178">
        <f t="shared" si="31"/>
        <v>6237281.3730920693</v>
      </c>
      <c r="I334" s="179">
        <f>[1]beschut_werk!M336</f>
        <v>180309.53487295995</v>
      </c>
      <c r="J334" s="178">
        <f>IFERROR(VLOOKUP($B334,[1]WSW!$R$13:$Y$335,4,FALSE()),0)</f>
        <v>6056971.838219109</v>
      </c>
      <c r="K334" s="173"/>
      <c r="L334" s="181">
        <f t="shared" si="32"/>
        <v>6051235.6054614885</v>
      </c>
      <c r="M334" s="178">
        <f>[1]beschut_werk!N336</f>
        <v>193899.41236188952</v>
      </c>
      <c r="N334" s="180">
        <f>IFERROR(VLOOKUP($B334,[1]WSW!$R$13:$Y$335,5,FALSE()),0)</f>
        <v>5857336.1930995993</v>
      </c>
      <c r="O334" s="173"/>
      <c r="P334" s="178">
        <f t="shared" si="33"/>
        <v>5706529.335274525</v>
      </c>
      <c r="Q334" s="179">
        <f>[1]beschut_werk!O336</f>
        <v>207485.92291989195</v>
      </c>
      <c r="R334" s="178">
        <f>IFERROR(VLOOKUP($B334,[1]WSW!$R$13:$Y$335,6,FALSE()),0)</f>
        <v>5499043.4123546332</v>
      </c>
      <c r="S334" s="173"/>
      <c r="T334" s="178">
        <f t="shared" si="34"/>
        <v>5574004.7477567662</v>
      </c>
      <c r="U334" s="179">
        <f>[1]beschut_werk!P336</f>
        <v>220917.44451007934</v>
      </c>
      <c r="V334" s="178">
        <f>IFERROR(VLOOKUP($B334,[1]WSW!$R$13:$Y$335,7,FALSE()),0)</f>
        <v>5353087.3032466872</v>
      </c>
      <c r="W334" s="173"/>
      <c r="X334" s="178">
        <f t="shared" si="35"/>
        <v>5383629.5411153948</v>
      </c>
      <c r="Y334" s="179">
        <f>[1]beschut_werk!Q336</f>
        <v>234505.92603554955</v>
      </c>
      <c r="Z334" s="178">
        <f>IFERROR(VLOOKUP($B334,[1]WSW!$R$13:$Y$335,8,FALSE()),0)</f>
        <v>5149123.6150798453</v>
      </c>
      <c r="AB334" s="170"/>
    </row>
    <row r="335" spans="2:28">
      <c r="B335" s="183">
        <v>873</v>
      </c>
      <c r="C335" s="182" t="s">
        <v>346</v>
      </c>
      <c r="D335" s="178">
        <f t="shared" si="30"/>
        <v>2536853.3601577464</v>
      </c>
      <c r="E335" s="179">
        <f>[1]beschut_werk!L337</f>
        <v>130530.29580525316</v>
      </c>
      <c r="F335" s="178">
        <f>IFERROR(VLOOKUP($B335,[1]WSW!$R$13:$Y$335,3,FALSE()),0)</f>
        <v>2406323.0643524933</v>
      </c>
      <c r="G335" s="173"/>
      <c r="H335" s="178">
        <f t="shared" si="31"/>
        <v>2448657.2370768073</v>
      </c>
      <c r="I335" s="179">
        <f>[1]beschut_werk!M337</f>
        <v>148015.28982108651</v>
      </c>
      <c r="J335" s="178">
        <f>IFERROR(VLOOKUP($B335,[1]WSW!$R$13:$Y$335,4,FALSE()),0)</f>
        <v>2300641.9472557209</v>
      </c>
      <c r="K335" s="173"/>
      <c r="L335" s="181">
        <f t="shared" si="32"/>
        <v>2470024.1855232567</v>
      </c>
      <c r="M335" s="178">
        <f>[1]beschut_werk!N337</f>
        <v>159171.15940155109</v>
      </c>
      <c r="N335" s="180">
        <f>IFERROR(VLOOKUP($B335,[1]WSW!$R$13:$Y$335,5,FALSE()),0)</f>
        <v>2310853.0261217058</v>
      </c>
      <c r="O335" s="173"/>
      <c r="P335" s="178">
        <f t="shared" si="33"/>
        <v>2445764.9549192381</v>
      </c>
      <c r="Q335" s="179">
        <f>[1]beschut_werk!O337</f>
        <v>170324.26508349337</v>
      </c>
      <c r="R335" s="178">
        <f>IFERROR(VLOOKUP($B335,[1]WSW!$R$13:$Y$335,6,FALSE()),0)</f>
        <v>2275440.6898357449</v>
      </c>
      <c r="S335" s="173"/>
      <c r="T335" s="178">
        <f t="shared" si="34"/>
        <v>2419802.1510456041</v>
      </c>
      <c r="U335" s="179">
        <f>[1]beschut_werk!P337</f>
        <v>181350.14101573674</v>
      </c>
      <c r="V335" s="178">
        <f>IFERROR(VLOOKUP($B335,[1]WSW!$R$13:$Y$335,7,FALSE()),0)</f>
        <v>2238452.0100298673</v>
      </c>
      <c r="W335" s="173"/>
      <c r="X335" s="178">
        <f t="shared" si="35"/>
        <v>2374764.0161301177</v>
      </c>
      <c r="Y335" s="179">
        <f>[1]beschut_werk!Q337</f>
        <v>192504.8646560481</v>
      </c>
      <c r="Z335" s="178">
        <f>IFERROR(VLOOKUP($B335,[1]WSW!$R$13:$Y$335,8,FALSE()),0)</f>
        <v>2182259.1514740698</v>
      </c>
      <c r="AB335" s="170"/>
    </row>
    <row r="336" spans="2:28">
      <c r="B336" s="183">
        <v>632</v>
      </c>
      <c r="C336" s="182" t="s">
        <v>347</v>
      </c>
      <c r="D336" s="178">
        <f t="shared" si="30"/>
        <v>6229005.6667757202</v>
      </c>
      <c r="E336" s="179">
        <f>[1]beschut_werk!L338</f>
        <v>215968.30760505531</v>
      </c>
      <c r="F336" s="178">
        <f>IFERROR(VLOOKUP($B336,[1]WSW!$R$13:$Y$335,3,FALSE()),0)</f>
        <v>6013037.359170665</v>
      </c>
      <c r="G336" s="173"/>
      <c r="H336" s="178">
        <f t="shared" si="31"/>
        <v>5856120.9106587498</v>
      </c>
      <c r="I336" s="179">
        <f>[1]beschut_werk!M338</f>
        <v>244898.0249767068</v>
      </c>
      <c r="J336" s="178">
        <f>IFERROR(VLOOKUP($B336,[1]WSW!$R$13:$Y$335,4,FALSE()),0)</f>
        <v>5611222.8856820427</v>
      </c>
      <c r="K336" s="173"/>
      <c r="L336" s="181">
        <f t="shared" si="32"/>
        <v>5588675.8129134271</v>
      </c>
      <c r="M336" s="178">
        <f>[1]beschut_werk!N338</f>
        <v>263355.91828256636</v>
      </c>
      <c r="N336" s="180">
        <f>IFERROR(VLOOKUP($B336,[1]WSW!$R$13:$Y$335,5,FALSE()),0)</f>
        <v>5325319.8946308605</v>
      </c>
      <c r="O336" s="173"/>
      <c r="P336" s="178">
        <f t="shared" si="33"/>
        <v>5464246.1923890859</v>
      </c>
      <c r="Q336" s="179">
        <f>[1]beschut_werk!O338</f>
        <v>281809.2385926891</v>
      </c>
      <c r="R336" s="178">
        <f>IFERROR(VLOOKUP($B336,[1]WSW!$R$13:$Y$335,6,FALSE()),0)</f>
        <v>5182436.953796397</v>
      </c>
      <c r="S336" s="173"/>
      <c r="T336" s="178">
        <f t="shared" si="34"/>
        <v>5161309.7399308281</v>
      </c>
      <c r="U336" s="179">
        <f>[1]beschut_werk!P338</f>
        <v>300052.05149876449</v>
      </c>
      <c r="V336" s="178">
        <f>IFERROR(VLOOKUP($B336,[1]WSW!$R$13:$Y$335,7,FALSE()),0)</f>
        <v>4861257.6884320639</v>
      </c>
      <c r="W336" s="173"/>
      <c r="X336" s="178">
        <f t="shared" si="35"/>
        <v>4952696.1398405619</v>
      </c>
      <c r="Y336" s="179">
        <f>[1]beschut_werk!Q338</f>
        <v>318508.04879455239</v>
      </c>
      <c r="Z336" s="178">
        <f>IFERROR(VLOOKUP($B336,[1]WSW!$R$13:$Y$335,8,FALSE()),0)</f>
        <v>4634188.0910460092</v>
      </c>
      <c r="AB336" s="170"/>
    </row>
    <row r="337" spans="2:28">
      <c r="B337" s="183">
        <v>880</v>
      </c>
      <c r="C337" s="182" t="s">
        <v>348</v>
      </c>
      <c r="D337" s="178">
        <f t="shared" si="30"/>
        <v>85438.011799802262</v>
      </c>
      <c r="E337" s="179">
        <f>[1]beschut_werk!L339</f>
        <v>85438.011799802262</v>
      </c>
      <c r="F337" s="178">
        <f>IFERROR(VLOOKUP($B337,[1]WSW!$R$13:$Y$335,3,FALSE()),0)</f>
        <v>0</v>
      </c>
      <c r="G337" s="173"/>
      <c r="H337" s="178">
        <f t="shared" si="31"/>
        <v>96882.735155620467</v>
      </c>
      <c r="I337" s="179">
        <f>[1]beschut_werk!M339</f>
        <v>96882.735155620467</v>
      </c>
      <c r="J337" s="178">
        <f>IFERROR(VLOOKUP($B337,[1]WSW!$R$13:$Y$335,4,FALSE()),0)</f>
        <v>0</v>
      </c>
      <c r="K337" s="173"/>
      <c r="L337" s="181">
        <f t="shared" si="32"/>
        <v>104184.75888101548</v>
      </c>
      <c r="M337" s="178">
        <f>[1]beschut_werk!N339</f>
        <v>104184.75888101548</v>
      </c>
      <c r="N337" s="180">
        <f>IFERROR(VLOOKUP($B337,[1]WSW!$R$13:$Y$335,5,FALSE()),0)</f>
        <v>0</v>
      </c>
      <c r="O337" s="173"/>
      <c r="P337" s="178">
        <f t="shared" si="33"/>
        <v>111484.9735091959</v>
      </c>
      <c r="Q337" s="179">
        <f>[1]beschut_werk!O339</f>
        <v>111484.9735091959</v>
      </c>
      <c r="R337" s="178">
        <f>IFERROR(VLOOKUP($B337,[1]WSW!$R$13:$Y$335,6,FALSE()),0)</f>
        <v>0</v>
      </c>
      <c r="S337" s="173"/>
      <c r="T337" s="178">
        <f t="shared" si="34"/>
        <v>118701.91048302794</v>
      </c>
      <c r="U337" s="179">
        <f>[1]beschut_werk!P339</f>
        <v>118701.91048302794</v>
      </c>
      <c r="V337" s="178">
        <f>IFERROR(VLOOKUP($B337,[1]WSW!$R$13:$Y$335,7,FALSE()),0)</f>
        <v>0</v>
      </c>
      <c r="W337" s="173"/>
      <c r="X337" s="178">
        <f t="shared" si="35"/>
        <v>126003.18413850447</v>
      </c>
      <c r="Y337" s="179">
        <f>[1]beschut_werk!Q339</f>
        <v>126003.18413850447</v>
      </c>
      <c r="Z337" s="178">
        <f>IFERROR(VLOOKUP($B337,[1]WSW!$R$13:$Y$335,8,FALSE()),0)</f>
        <v>0</v>
      </c>
      <c r="AB337" s="170"/>
    </row>
    <row r="338" spans="2:28">
      <c r="B338" s="183">
        <v>351</v>
      </c>
      <c r="C338" s="182" t="s">
        <v>349</v>
      </c>
      <c r="D338" s="178">
        <f t="shared" si="30"/>
        <v>483641.87499101821</v>
      </c>
      <c r="E338" s="179">
        <f>[1]beschut_werk!L340</f>
        <v>21359.502949950594</v>
      </c>
      <c r="F338" s="178">
        <f>IFERROR(VLOOKUP($B338,[1]WSW!$R$13:$Y$335,3,FALSE()),0)</f>
        <v>462282.37204106763</v>
      </c>
      <c r="G338" s="173"/>
      <c r="H338" s="178">
        <f t="shared" si="31"/>
        <v>477592.39971676259</v>
      </c>
      <c r="I338" s="179">
        <f>[1]beschut_werk!M340</f>
        <v>24220.683788905149</v>
      </c>
      <c r="J338" s="178">
        <f>IFERROR(VLOOKUP($B338,[1]WSW!$R$13:$Y$335,4,FALSE()),0)</f>
        <v>453371.71592785744</v>
      </c>
      <c r="K338" s="173"/>
      <c r="L338" s="181">
        <f t="shared" si="32"/>
        <v>483211.1857879528</v>
      </c>
      <c r="M338" s="178">
        <f>[1]beschut_werk!N340</f>
        <v>26046.189720253908</v>
      </c>
      <c r="N338" s="180">
        <f>IFERROR(VLOOKUP($B338,[1]WSW!$R$13:$Y$335,5,FALSE()),0)</f>
        <v>457164.99606769887</v>
      </c>
      <c r="O338" s="173"/>
      <c r="P338" s="178">
        <f t="shared" si="33"/>
        <v>490192.7369709526</v>
      </c>
      <c r="Q338" s="179">
        <f>[1]beschut_werk!O340</f>
        <v>27871.243377299012</v>
      </c>
      <c r="R338" s="178">
        <f>IFERROR(VLOOKUP($B338,[1]WSW!$R$13:$Y$335,6,FALSE()),0)</f>
        <v>462321.49359365361</v>
      </c>
      <c r="S338" s="173"/>
      <c r="T338" s="178">
        <f t="shared" si="34"/>
        <v>495368.66199253971</v>
      </c>
      <c r="U338" s="179">
        <f>[1]beschut_werk!P340</f>
        <v>29675.477620757025</v>
      </c>
      <c r="V338" s="178">
        <f>IFERROR(VLOOKUP($B338,[1]WSW!$R$13:$Y$335,7,FALSE()),0)</f>
        <v>465693.1843717827</v>
      </c>
      <c r="W338" s="173"/>
      <c r="X338" s="178">
        <f t="shared" si="35"/>
        <v>501515.21829904791</v>
      </c>
      <c r="Y338" s="179">
        <f>[1]beschut_werk!Q340</f>
        <v>31500.796034626161</v>
      </c>
      <c r="Z338" s="178">
        <f>IFERROR(VLOOKUP($B338,[1]WSW!$R$13:$Y$335,8,FALSE()),0)</f>
        <v>470014.42226442177</v>
      </c>
      <c r="AB338" s="170"/>
    </row>
    <row r="339" spans="2:28">
      <c r="B339" s="183">
        <v>479</v>
      </c>
      <c r="C339" s="182" t="s">
        <v>350</v>
      </c>
      <c r="D339" s="178">
        <f t="shared" si="30"/>
        <v>10050530.119728671</v>
      </c>
      <c r="E339" s="179">
        <f>[1]beschut_werk!L341</f>
        <v>1262583.9521526385</v>
      </c>
      <c r="F339" s="178">
        <f>IFERROR(VLOOKUP($B339,[1]WSW!$R$13:$Y$335,3,FALSE()),0)</f>
        <v>8787946.1675760336</v>
      </c>
      <c r="G339" s="173"/>
      <c r="H339" s="178">
        <f t="shared" si="31"/>
        <v>9568235.3356770743</v>
      </c>
      <c r="I339" s="179">
        <f>[1]beschut_werk!M341</f>
        <v>1431711.5306330638</v>
      </c>
      <c r="J339" s="178">
        <f>IFERROR(VLOOKUP($B339,[1]WSW!$R$13:$Y$335,4,FALSE()),0)</f>
        <v>8136523.8050440103</v>
      </c>
      <c r="K339" s="173"/>
      <c r="L339" s="181">
        <f t="shared" si="32"/>
        <v>9452006.0502662491</v>
      </c>
      <c r="M339" s="178">
        <f>[1]beschut_werk!N341</f>
        <v>1539619.2145750127</v>
      </c>
      <c r="N339" s="180">
        <f>IFERROR(VLOOKUP($B339,[1]WSW!$R$13:$Y$335,5,FALSE()),0)</f>
        <v>7912386.835691236</v>
      </c>
      <c r="O339" s="173"/>
      <c r="P339" s="178">
        <f t="shared" si="33"/>
        <v>9272102.2455532104</v>
      </c>
      <c r="Q339" s="179">
        <f>[1]beschut_werk!O341</f>
        <v>1647500.164080346</v>
      </c>
      <c r="R339" s="178">
        <f>IFERROR(VLOOKUP($B339,[1]WSW!$R$13:$Y$335,6,FALSE()),0)</f>
        <v>7624602.0814728653</v>
      </c>
      <c r="S339" s="173"/>
      <c r="T339" s="178">
        <f t="shared" si="34"/>
        <v>9046645.4787403364</v>
      </c>
      <c r="U339" s="179">
        <f>[1]beschut_werk!P341</f>
        <v>1754150.4549158644</v>
      </c>
      <c r="V339" s="178">
        <f>IFERROR(VLOOKUP($B339,[1]WSW!$R$13:$Y$335,7,FALSE()),0)</f>
        <v>7292495.023824472</v>
      </c>
      <c r="W339" s="173"/>
      <c r="X339" s="178">
        <f t="shared" si="35"/>
        <v>9005287.3745874483</v>
      </c>
      <c r="Y339" s="179">
        <f>[1]beschut_werk!Q341</f>
        <v>1862047.0544912403</v>
      </c>
      <c r="Z339" s="178">
        <f>IFERROR(VLOOKUP($B339,[1]WSW!$R$13:$Y$335,8,FALSE()),0)</f>
        <v>7143240.3200962078</v>
      </c>
      <c r="AB339" s="170"/>
    </row>
    <row r="340" spans="2:28">
      <c r="B340" s="183">
        <v>297</v>
      </c>
      <c r="C340" s="182" t="s">
        <v>351</v>
      </c>
      <c r="D340" s="178">
        <f t="shared" si="30"/>
        <v>3233025.76951398</v>
      </c>
      <c r="E340" s="179">
        <f>[1]beschut_werk!L342</f>
        <v>170876.02359960429</v>
      </c>
      <c r="F340" s="178">
        <f>IFERROR(VLOOKUP($B340,[1]WSW!$R$13:$Y$335,3,FALSE()),0)</f>
        <v>3062149.7459143759</v>
      </c>
      <c r="G340" s="173"/>
      <c r="H340" s="178">
        <f t="shared" si="31"/>
        <v>2977315.5040123099</v>
      </c>
      <c r="I340" s="179">
        <f>[1]beschut_werk!M342</f>
        <v>193765.47031124067</v>
      </c>
      <c r="J340" s="178">
        <f>IFERROR(VLOOKUP($B340,[1]WSW!$R$13:$Y$335,4,FALSE()),0)</f>
        <v>2783550.0337010692</v>
      </c>
      <c r="K340" s="173"/>
      <c r="L340" s="181">
        <f t="shared" si="32"/>
        <v>2895240.0387565885</v>
      </c>
      <c r="M340" s="178">
        <f>[1]beschut_werk!N342</f>
        <v>208369.51776203068</v>
      </c>
      <c r="N340" s="180">
        <f>IFERROR(VLOOKUP($B340,[1]WSW!$R$13:$Y$335,5,FALSE()),0)</f>
        <v>2686870.520994558</v>
      </c>
      <c r="O340" s="173"/>
      <c r="P340" s="178">
        <f t="shared" si="33"/>
        <v>2835704.2188849156</v>
      </c>
      <c r="Q340" s="179">
        <f>[1]beschut_werk!O342</f>
        <v>222969.94701839148</v>
      </c>
      <c r="R340" s="178">
        <f>IFERROR(VLOOKUP($B340,[1]WSW!$R$13:$Y$335,6,FALSE()),0)</f>
        <v>2612734.2718665241</v>
      </c>
      <c r="S340" s="173"/>
      <c r="T340" s="178">
        <f t="shared" si="34"/>
        <v>2751326.2906126357</v>
      </c>
      <c r="U340" s="179">
        <f>[1]beschut_werk!P342</f>
        <v>237403.82096605556</v>
      </c>
      <c r="V340" s="178">
        <f>IFERROR(VLOOKUP($B340,[1]WSW!$R$13:$Y$335,7,FALSE()),0)</f>
        <v>2513922.4696465801</v>
      </c>
      <c r="W340" s="173"/>
      <c r="X340" s="178">
        <f t="shared" si="35"/>
        <v>2615562.6254620785</v>
      </c>
      <c r="Y340" s="179">
        <f>[1]beschut_werk!Q342</f>
        <v>252006.36827700859</v>
      </c>
      <c r="Z340" s="178">
        <f>IFERROR(VLOOKUP($B340,[1]WSW!$R$13:$Y$335,8,FALSE()),0)</f>
        <v>2363556.2571850698</v>
      </c>
      <c r="AB340" s="170"/>
    </row>
    <row r="341" spans="2:28">
      <c r="B341" s="183">
        <v>473</v>
      </c>
      <c r="C341" s="182" t="s">
        <v>352</v>
      </c>
      <c r="D341" s="178">
        <f t="shared" si="30"/>
        <v>788183.3665040154</v>
      </c>
      <c r="E341" s="179">
        <f>[1]beschut_werk!L343</f>
        <v>66451.786955401723</v>
      </c>
      <c r="F341" s="178">
        <f>IFERROR(VLOOKUP($B341,[1]WSW!$R$13:$Y$335,3,FALSE()),0)</f>
        <v>721731.57954861363</v>
      </c>
      <c r="G341" s="173"/>
      <c r="H341" s="178">
        <f t="shared" si="31"/>
        <v>743845.98704040318</v>
      </c>
      <c r="I341" s="179">
        <f>[1]beschut_werk!M343</f>
        <v>75353.238454371443</v>
      </c>
      <c r="J341" s="178">
        <f>IFERROR(VLOOKUP($B341,[1]WSW!$R$13:$Y$335,4,FALSE()),0)</f>
        <v>668492.74858603172</v>
      </c>
      <c r="K341" s="173"/>
      <c r="L341" s="181">
        <f t="shared" si="32"/>
        <v>716826.52809252148</v>
      </c>
      <c r="M341" s="178">
        <f>[1]beschut_werk!N343</f>
        <v>81032.590240789796</v>
      </c>
      <c r="N341" s="180">
        <f>IFERROR(VLOOKUP($B341,[1]WSW!$R$13:$Y$335,5,FALSE()),0)</f>
        <v>635793.93785173167</v>
      </c>
      <c r="O341" s="173"/>
      <c r="P341" s="178">
        <f t="shared" si="33"/>
        <v>727212.35502673977</v>
      </c>
      <c r="Q341" s="179">
        <f>[1]beschut_werk!O343</f>
        <v>86710.534951596783</v>
      </c>
      <c r="R341" s="178">
        <f>IFERROR(VLOOKUP($B341,[1]WSW!$R$13:$Y$335,6,FALSE()),0)</f>
        <v>640501.82007514301</v>
      </c>
      <c r="S341" s="173"/>
      <c r="T341" s="178">
        <f t="shared" si="34"/>
        <v>700742.61718837568</v>
      </c>
      <c r="U341" s="179">
        <f>[1]beschut_werk!P343</f>
        <v>92323.708153466141</v>
      </c>
      <c r="V341" s="178">
        <f>IFERROR(VLOOKUP($B341,[1]WSW!$R$13:$Y$335,7,FALSE()),0)</f>
        <v>608418.90903490956</v>
      </c>
      <c r="W341" s="173"/>
      <c r="X341" s="178">
        <f t="shared" si="35"/>
        <v>710128.63045729697</v>
      </c>
      <c r="Y341" s="179">
        <f>[1]beschut_werk!Q343</f>
        <v>98002.476552170105</v>
      </c>
      <c r="Z341" s="178">
        <f>IFERROR(VLOOKUP($B341,[1]WSW!$R$13:$Y$335,8,FALSE()),0)</f>
        <v>612126.15390512685</v>
      </c>
      <c r="AB341" s="170"/>
    </row>
    <row r="342" spans="2:28">
      <c r="B342" s="183">
        <v>50</v>
      </c>
      <c r="C342" s="182" t="s">
        <v>353</v>
      </c>
      <c r="D342" s="178">
        <f t="shared" si="30"/>
        <v>477659.37636593799</v>
      </c>
      <c r="E342" s="179">
        <f>[1]beschut_werk!L344</f>
        <v>75944.899377601949</v>
      </c>
      <c r="F342" s="178">
        <f>IFERROR(VLOOKUP($B342,[1]WSW!$R$13:$Y$335,3,FALSE()),0)</f>
        <v>401714.47698833601</v>
      </c>
      <c r="G342" s="173"/>
      <c r="H342" s="178">
        <f t="shared" si="31"/>
        <v>478825.20707992883</v>
      </c>
      <c r="I342" s="179">
        <f>[1]beschut_werk!M344</f>
        <v>86117.98680499589</v>
      </c>
      <c r="J342" s="178">
        <f>IFERROR(VLOOKUP($B342,[1]WSW!$R$13:$Y$335,4,FALSE()),0)</f>
        <v>392707.22027493292</v>
      </c>
      <c r="K342" s="173"/>
      <c r="L342" s="181">
        <f t="shared" si="32"/>
        <v>487273.90754607646</v>
      </c>
      <c r="M342" s="178">
        <f>[1]beschut_werk!N344</f>
        <v>92608.674560902567</v>
      </c>
      <c r="N342" s="180">
        <f>IFERROR(VLOOKUP($B342,[1]WSW!$R$13:$Y$335,5,FALSE()),0)</f>
        <v>394665.23298517388</v>
      </c>
      <c r="O342" s="173"/>
      <c r="P342" s="178">
        <f t="shared" si="33"/>
        <v>495942.08142933971</v>
      </c>
      <c r="Q342" s="179">
        <f>[1]beschut_werk!O344</f>
        <v>99097.754230396269</v>
      </c>
      <c r="R342" s="178">
        <f>IFERROR(VLOOKUP($B342,[1]WSW!$R$13:$Y$335,6,FALSE()),0)</f>
        <v>396844.32719894341</v>
      </c>
      <c r="S342" s="173"/>
      <c r="T342" s="178">
        <f t="shared" si="34"/>
        <v>503307.62862644857</v>
      </c>
      <c r="U342" s="179">
        <f>[1]beschut_werk!P344</f>
        <v>105512.80931824696</v>
      </c>
      <c r="V342" s="178">
        <f>IFERROR(VLOOKUP($B342,[1]WSW!$R$13:$Y$335,7,FALSE()),0)</f>
        <v>397794.81930820161</v>
      </c>
      <c r="W342" s="173"/>
      <c r="X342" s="178">
        <f t="shared" si="35"/>
        <v>512370.03637584765</v>
      </c>
      <c r="Y342" s="179">
        <f>[1]beschut_werk!Q344</f>
        <v>112002.83034533722</v>
      </c>
      <c r="Z342" s="178">
        <f>IFERROR(VLOOKUP($B342,[1]WSW!$R$13:$Y$335,8,FALSE()),0)</f>
        <v>400367.20603051042</v>
      </c>
      <c r="AB342" s="170"/>
    </row>
    <row r="343" spans="2:28">
      <c r="B343" s="183">
        <v>355</v>
      </c>
      <c r="C343" s="182" t="s">
        <v>354</v>
      </c>
      <c r="D343" s="178">
        <f t="shared" si="30"/>
        <v>6264067.6077689137</v>
      </c>
      <c r="E343" s="179">
        <f>[1]beschut_werk!L345</f>
        <v>486522.01163776265</v>
      </c>
      <c r="F343" s="178">
        <f>IFERROR(VLOOKUP($B343,[1]WSW!$R$13:$Y$335,3,FALSE()),0)</f>
        <v>5777545.5961311506</v>
      </c>
      <c r="G343" s="173"/>
      <c r="H343" s="178">
        <f t="shared" si="31"/>
        <v>5838569.2100992603</v>
      </c>
      <c r="I343" s="179">
        <f>[1]beschut_werk!M345</f>
        <v>551693.35296950513</v>
      </c>
      <c r="J343" s="178">
        <f>IFERROR(VLOOKUP($B343,[1]WSW!$R$13:$Y$335,4,FALSE()),0)</f>
        <v>5286875.8571297554</v>
      </c>
      <c r="K343" s="173"/>
      <c r="L343" s="181">
        <f t="shared" si="32"/>
        <v>5636794.9594370984</v>
      </c>
      <c r="M343" s="178">
        <f>[1]beschut_werk!N345</f>
        <v>593274.32140578236</v>
      </c>
      <c r="N343" s="180">
        <f>IFERROR(VLOOKUP($B343,[1]WSW!$R$13:$Y$335,5,FALSE()),0)</f>
        <v>5043520.638031316</v>
      </c>
      <c r="O343" s="173"/>
      <c r="P343" s="178">
        <f t="shared" si="33"/>
        <v>5560337.7020961056</v>
      </c>
      <c r="Q343" s="179">
        <f>[1]beschut_werk!O345</f>
        <v>634844.98803847644</v>
      </c>
      <c r="R343" s="178">
        <f>IFERROR(VLOOKUP($B343,[1]WSW!$R$13:$Y$335,6,FALSE()),0)</f>
        <v>4925492.714057629</v>
      </c>
      <c r="S343" s="173"/>
      <c r="T343" s="178">
        <f t="shared" si="34"/>
        <v>5308132.9329315266</v>
      </c>
      <c r="U343" s="179">
        <f>[1]beschut_werk!P345</f>
        <v>675941.43469501997</v>
      </c>
      <c r="V343" s="178">
        <f>IFERROR(VLOOKUP($B343,[1]WSW!$R$13:$Y$335,7,FALSE()),0)</f>
        <v>4632191.4982365062</v>
      </c>
      <c r="W343" s="173"/>
      <c r="X343" s="178">
        <f t="shared" si="35"/>
        <v>5187521.5863643941</v>
      </c>
      <c r="Y343" s="179">
        <f>[1]beschut_werk!Q345</f>
        <v>717518.13189981692</v>
      </c>
      <c r="Z343" s="178">
        <f>IFERROR(VLOOKUP($B343,[1]WSW!$R$13:$Y$335,8,FALSE()),0)</f>
        <v>4470003.4544645771</v>
      </c>
      <c r="AB343" s="170"/>
    </row>
    <row r="344" spans="2:28">
      <c r="B344" s="183">
        <v>299</v>
      </c>
      <c r="C344" s="182" t="s">
        <v>355</v>
      </c>
      <c r="D344" s="178">
        <f t="shared" si="30"/>
        <v>5218310.3906559497</v>
      </c>
      <c r="E344" s="179">
        <f>[1]beschut_werk!L346</f>
        <v>355991.71583250951</v>
      </c>
      <c r="F344" s="178">
        <f>IFERROR(VLOOKUP($B344,[1]WSW!$R$13:$Y$335,3,FALSE()),0)</f>
        <v>4862318.6748234406</v>
      </c>
      <c r="G344" s="173"/>
      <c r="H344" s="178">
        <f t="shared" si="31"/>
        <v>4943167.3355947556</v>
      </c>
      <c r="I344" s="179">
        <f>[1]beschut_werk!M346</f>
        <v>403678.06314841867</v>
      </c>
      <c r="J344" s="178">
        <f>IFERROR(VLOOKUP($B344,[1]WSW!$R$13:$Y$335,4,FALSE()),0)</f>
        <v>4539489.2724463372</v>
      </c>
      <c r="K344" s="173"/>
      <c r="L344" s="181">
        <f t="shared" si="32"/>
        <v>4900930.4797964655</v>
      </c>
      <c r="M344" s="178">
        <f>[1]beschut_werk!N346</f>
        <v>434103.16200423124</v>
      </c>
      <c r="N344" s="180">
        <f>IFERROR(VLOOKUP($B344,[1]WSW!$R$13:$Y$335,5,FALSE()),0)</f>
        <v>4466827.317792234</v>
      </c>
      <c r="O344" s="173"/>
      <c r="P344" s="178">
        <f t="shared" si="33"/>
        <v>4731208.0644855639</v>
      </c>
      <c r="Q344" s="179">
        <f>[1]beschut_werk!O346</f>
        <v>464520.72295498307</v>
      </c>
      <c r="R344" s="178">
        <f>IFERROR(VLOOKUP($B344,[1]WSW!$R$13:$Y$335,6,FALSE()),0)</f>
        <v>4266687.341530581</v>
      </c>
      <c r="S344" s="173"/>
      <c r="T344" s="178">
        <f t="shared" si="34"/>
        <v>4484079.6206870489</v>
      </c>
      <c r="U344" s="179">
        <f>[1]beschut_werk!P346</f>
        <v>494591.29367928318</v>
      </c>
      <c r="V344" s="178">
        <f>IFERROR(VLOOKUP($B344,[1]WSW!$R$13:$Y$335,7,FALSE()),0)</f>
        <v>3989488.3270077654</v>
      </c>
      <c r="W344" s="173"/>
      <c r="X344" s="178">
        <f t="shared" si="35"/>
        <v>4203336.7560941139</v>
      </c>
      <c r="Y344" s="179">
        <f>[1]beschut_werk!Q346</f>
        <v>525013.26724376879</v>
      </c>
      <c r="Z344" s="178">
        <f>IFERROR(VLOOKUP($B344,[1]WSW!$R$13:$Y$335,8,FALSE()),0)</f>
        <v>3678323.4888503454</v>
      </c>
      <c r="AB344" s="170"/>
    </row>
    <row r="345" spans="2:28">
      <c r="B345" s="183">
        <v>637</v>
      </c>
      <c r="C345" s="182" t="s">
        <v>356</v>
      </c>
      <c r="D345" s="178">
        <f t="shared" si="30"/>
        <v>8857608.2463916615</v>
      </c>
      <c r="E345" s="179">
        <f>[1]beschut_werk!L347</f>
        <v>835393.89315362158</v>
      </c>
      <c r="F345" s="178">
        <f>IFERROR(VLOOKUP($B345,[1]WSW!$R$13:$Y$335,3,FALSE()),0)</f>
        <v>8022214.3532380397</v>
      </c>
      <c r="G345" s="173"/>
      <c r="H345" s="178">
        <f t="shared" si="31"/>
        <v>8507852.3113824017</v>
      </c>
      <c r="I345" s="179">
        <f>[1]beschut_werk!M347</f>
        <v>947297.85485495522</v>
      </c>
      <c r="J345" s="178">
        <f>IFERROR(VLOOKUP($B345,[1]WSW!$R$13:$Y$335,4,FALSE()),0)</f>
        <v>7560554.4565274464</v>
      </c>
      <c r="K345" s="173"/>
      <c r="L345" s="181">
        <f t="shared" si="32"/>
        <v>8461157.0977466498</v>
      </c>
      <c r="M345" s="178">
        <f>[1]beschut_werk!N347</f>
        <v>1018695.4201699287</v>
      </c>
      <c r="N345" s="180">
        <f>IFERROR(VLOOKUP($B345,[1]WSW!$R$13:$Y$335,5,FALSE()),0)</f>
        <v>7442461.6775767207</v>
      </c>
      <c r="O345" s="173"/>
      <c r="P345" s="178">
        <f t="shared" si="33"/>
        <v>8316992.9161248375</v>
      </c>
      <c r="Q345" s="179">
        <f>[1]beschut_werk!O347</f>
        <v>1090075.2965343595</v>
      </c>
      <c r="R345" s="178">
        <f>IFERROR(VLOOKUP($B345,[1]WSW!$R$13:$Y$335,6,FALSE()),0)</f>
        <v>7226917.619590478</v>
      </c>
      <c r="S345" s="173"/>
      <c r="T345" s="178">
        <f t="shared" si="34"/>
        <v>7964899.9505519643</v>
      </c>
      <c r="U345" s="179">
        <f>[1]beschut_werk!P347</f>
        <v>1160640.9025007172</v>
      </c>
      <c r="V345" s="178">
        <f>IFERROR(VLOOKUP($B345,[1]WSW!$R$13:$Y$335,7,FALSE()),0)</f>
        <v>6804259.0480512474</v>
      </c>
      <c r="W345" s="173"/>
      <c r="X345" s="178">
        <f t="shared" si="35"/>
        <v>7810657.9440107234</v>
      </c>
      <c r="Y345" s="179">
        <f>[1]beschut_werk!Q347</f>
        <v>1232031.1337987098</v>
      </c>
      <c r="Z345" s="178">
        <f>IFERROR(VLOOKUP($B345,[1]WSW!$R$13:$Y$335,8,FALSE()),0)</f>
        <v>6578626.8102120133</v>
      </c>
      <c r="AB345" s="170"/>
    </row>
    <row r="346" spans="2:28">
      <c r="B346" s="183">
        <v>638</v>
      </c>
      <c r="C346" s="182" t="s">
        <v>357</v>
      </c>
      <c r="D346" s="178">
        <f t="shared" si="30"/>
        <v>26106.059161050631</v>
      </c>
      <c r="E346" s="179">
        <f>[1]beschut_werk!L348</f>
        <v>26106.059161050631</v>
      </c>
      <c r="F346" s="178">
        <f>IFERROR(VLOOKUP($B346,[1]WSW!$R$13:$Y$335,3,FALSE()),0)</f>
        <v>0</v>
      </c>
      <c r="G346" s="173"/>
      <c r="H346" s="178">
        <f t="shared" si="31"/>
        <v>29603.0579642173</v>
      </c>
      <c r="I346" s="179">
        <f>[1]beschut_werk!M348</f>
        <v>29603.0579642173</v>
      </c>
      <c r="J346" s="178">
        <f>IFERROR(VLOOKUP($B346,[1]WSW!$R$13:$Y$335,4,FALSE()),0)</f>
        <v>0</v>
      </c>
      <c r="K346" s="173"/>
      <c r="L346" s="181">
        <f t="shared" si="32"/>
        <v>31834.231880310217</v>
      </c>
      <c r="M346" s="178">
        <f>[1]beschut_werk!N348</f>
        <v>31834.231880310217</v>
      </c>
      <c r="N346" s="180">
        <f>IFERROR(VLOOKUP($B346,[1]WSW!$R$13:$Y$335,5,FALSE()),0)</f>
        <v>0</v>
      </c>
      <c r="O346" s="173"/>
      <c r="P346" s="178">
        <f t="shared" si="33"/>
        <v>34064.853016698675</v>
      </c>
      <c r="Q346" s="179">
        <f>[1]beschut_werk!O348</f>
        <v>34064.853016698675</v>
      </c>
      <c r="R346" s="178">
        <f>IFERROR(VLOOKUP($B346,[1]WSW!$R$13:$Y$335,6,FALSE()),0)</f>
        <v>0</v>
      </c>
      <c r="S346" s="173"/>
      <c r="T346" s="178">
        <f t="shared" si="34"/>
        <v>36270.028203147347</v>
      </c>
      <c r="U346" s="179">
        <f>[1]beschut_werk!P348</f>
        <v>36270.028203147347</v>
      </c>
      <c r="V346" s="178">
        <f>IFERROR(VLOOKUP($B346,[1]WSW!$R$13:$Y$335,7,FALSE()),0)</f>
        <v>0</v>
      </c>
      <c r="W346" s="173"/>
      <c r="X346" s="178">
        <f t="shared" si="35"/>
        <v>38500.972931209617</v>
      </c>
      <c r="Y346" s="179">
        <f>[1]beschut_werk!Q348</f>
        <v>38500.972931209617</v>
      </c>
      <c r="Z346" s="178">
        <f>IFERROR(VLOOKUP($B346,[1]WSW!$R$13:$Y$335,8,FALSE()),0)</f>
        <v>0</v>
      </c>
      <c r="AB346" s="170"/>
    </row>
    <row r="347" spans="2:28">
      <c r="B347" s="183">
        <v>1892</v>
      </c>
      <c r="C347" s="182" t="s">
        <v>358</v>
      </c>
      <c r="D347" s="178">
        <f t="shared" si="30"/>
        <v>2137133.6748513118</v>
      </c>
      <c r="E347" s="179">
        <f>[1]beschut_werk!L349</f>
        <v>170876.02359960429</v>
      </c>
      <c r="F347" s="178">
        <f>IFERROR(VLOOKUP($B347,[1]WSW!$R$13:$Y$335,3,FALSE()),0)</f>
        <v>1966257.6512517077</v>
      </c>
      <c r="G347" s="173"/>
      <c r="H347" s="178">
        <f t="shared" si="31"/>
        <v>2013134.6604843894</v>
      </c>
      <c r="I347" s="179">
        <f>[1]beschut_werk!M349</f>
        <v>193765.47031124067</v>
      </c>
      <c r="J347" s="178">
        <f>IFERROR(VLOOKUP($B347,[1]WSW!$R$13:$Y$335,4,FALSE()),0)</f>
        <v>1819369.1901731486</v>
      </c>
      <c r="K347" s="173"/>
      <c r="L347" s="181">
        <f t="shared" si="32"/>
        <v>1932883.537842164</v>
      </c>
      <c r="M347" s="178">
        <f>[1]beschut_werk!N349</f>
        <v>208369.51776203068</v>
      </c>
      <c r="N347" s="180">
        <f>IFERROR(VLOOKUP($B347,[1]WSW!$R$13:$Y$335,5,FALSE()),0)</f>
        <v>1724514.0200801333</v>
      </c>
      <c r="O347" s="173"/>
      <c r="P347" s="178">
        <f t="shared" si="33"/>
        <v>1923728.1008394063</v>
      </c>
      <c r="Q347" s="179">
        <f>[1]beschut_werk!O349</f>
        <v>222969.94701839148</v>
      </c>
      <c r="R347" s="178">
        <f>IFERROR(VLOOKUP($B347,[1]WSW!$R$13:$Y$335,6,FALSE()),0)</f>
        <v>1700758.1538210148</v>
      </c>
      <c r="S347" s="173"/>
      <c r="T347" s="178">
        <f t="shared" si="34"/>
        <v>1883741.5947939882</v>
      </c>
      <c r="U347" s="179">
        <f>[1]beschut_werk!P349</f>
        <v>237403.82096605556</v>
      </c>
      <c r="V347" s="178">
        <f>IFERROR(VLOOKUP($B347,[1]WSW!$R$13:$Y$335,7,FALSE()),0)</f>
        <v>1646337.7738279325</v>
      </c>
      <c r="W347" s="173"/>
      <c r="X347" s="178">
        <f t="shared" si="35"/>
        <v>1910506.7766756639</v>
      </c>
      <c r="Y347" s="179">
        <f>[1]beschut_werk!Q349</f>
        <v>252006.36827700859</v>
      </c>
      <c r="Z347" s="178">
        <f>IFERROR(VLOOKUP($B347,[1]WSW!$R$13:$Y$335,8,FALSE()),0)</f>
        <v>1658500.4083986552</v>
      </c>
      <c r="AB347" s="170"/>
    </row>
    <row r="348" spans="2:28">
      <c r="B348" s="183">
        <v>879</v>
      </c>
      <c r="C348" s="182" t="s">
        <v>359</v>
      </c>
      <c r="D348" s="178">
        <f t="shared" si="30"/>
        <v>2135041.8026967901</v>
      </c>
      <c r="E348" s="179">
        <f>[1]beschut_werk!L350</f>
        <v>80691.455588702098</v>
      </c>
      <c r="F348" s="178">
        <f>IFERROR(VLOOKUP($B348,[1]WSW!$R$13:$Y$335,3,FALSE()),0)</f>
        <v>2054350.347108088</v>
      </c>
      <c r="G348" s="173"/>
      <c r="H348" s="178">
        <f t="shared" si="31"/>
        <v>2061816.1644706768</v>
      </c>
      <c r="I348" s="179">
        <f>[1]beschut_werk!M350</f>
        <v>91500.360980308164</v>
      </c>
      <c r="J348" s="178">
        <f>IFERROR(VLOOKUP($B348,[1]WSW!$R$13:$Y$335,4,FALSE()),0)</f>
        <v>1970315.8034903686</v>
      </c>
      <c r="K348" s="173"/>
      <c r="L348" s="181">
        <f t="shared" si="32"/>
        <v>2075419.0486295356</v>
      </c>
      <c r="M348" s="178">
        <f>[1]beschut_werk!N350</f>
        <v>98396.716720959012</v>
      </c>
      <c r="N348" s="180">
        <f>IFERROR(VLOOKUP($B348,[1]WSW!$R$13:$Y$335,5,FALSE()),0)</f>
        <v>1977022.3319085767</v>
      </c>
      <c r="O348" s="173"/>
      <c r="P348" s="178">
        <f t="shared" si="33"/>
        <v>2020369.4849626371</v>
      </c>
      <c r="Q348" s="179">
        <f>[1]beschut_werk!O350</f>
        <v>105291.36386979607</v>
      </c>
      <c r="R348" s="178">
        <f>IFERROR(VLOOKUP($B348,[1]WSW!$R$13:$Y$335,6,FALSE()),0)</f>
        <v>1915078.121092841</v>
      </c>
      <c r="S348" s="173"/>
      <c r="T348" s="178">
        <f t="shared" si="34"/>
        <v>1984776.6788201148</v>
      </c>
      <c r="U348" s="179">
        <f>[1]beschut_werk!P350</f>
        <v>112107.35990063744</v>
      </c>
      <c r="V348" s="178">
        <f>IFERROR(VLOOKUP($B348,[1]WSW!$R$13:$Y$335,7,FALSE()),0)</f>
        <v>1872669.3189194773</v>
      </c>
      <c r="W348" s="173"/>
      <c r="X348" s="178">
        <f t="shared" si="35"/>
        <v>1978163.845919196</v>
      </c>
      <c r="Y348" s="179">
        <f>[1]beschut_werk!Q350</f>
        <v>119003.00724192084</v>
      </c>
      <c r="Z348" s="178">
        <f>IFERROR(VLOOKUP($B348,[1]WSW!$R$13:$Y$335,8,FALSE()),0)</f>
        <v>1859160.8386772752</v>
      </c>
      <c r="AB348" s="170"/>
    </row>
    <row r="349" spans="2:28">
      <c r="B349" s="183">
        <v>301</v>
      </c>
      <c r="C349" s="182" t="s">
        <v>360</v>
      </c>
      <c r="D349" s="178">
        <f t="shared" si="30"/>
        <v>10943259.19262952</v>
      </c>
      <c r="E349" s="179">
        <f>[1]beschut_werk!L351</f>
        <v>723849.82219276938</v>
      </c>
      <c r="F349" s="178">
        <f>IFERROR(VLOOKUP($B349,[1]WSW!$R$13:$Y$335,3,FALSE()),0)</f>
        <v>10219409.37043675</v>
      </c>
      <c r="G349" s="173"/>
      <c r="H349" s="178">
        <f t="shared" si="31"/>
        <v>10567002.52180538</v>
      </c>
      <c r="I349" s="179">
        <f>[1]beschut_werk!M351</f>
        <v>820812.06173511816</v>
      </c>
      <c r="J349" s="178">
        <f>IFERROR(VLOOKUP($B349,[1]WSW!$R$13:$Y$335,4,FALSE()),0)</f>
        <v>9746190.4600702617</v>
      </c>
      <c r="K349" s="173"/>
      <c r="L349" s="181">
        <f t="shared" si="32"/>
        <v>10220457.2887553</v>
      </c>
      <c r="M349" s="178">
        <f>[1]beschut_werk!N351</f>
        <v>882676.4294086037</v>
      </c>
      <c r="N349" s="180">
        <f>IFERROR(VLOOKUP($B349,[1]WSW!$R$13:$Y$335,5,FALSE()),0)</f>
        <v>9337780.8593466952</v>
      </c>
      <c r="O349" s="173"/>
      <c r="P349" s="178">
        <f t="shared" si="33"/>
        <v>10090058.329303902</v>
      </c>
      <c r="Q349" s="179">
        <f>[1]beschut_werk!O351</f>
        <v>944525.47000846569</v>
      </c>
      <c r="R349" s="178">
        <f>IFERROR(VLOOKUP($B349,[1]WSW!$R$13:$Y$335,6,FALSE()),0)</f>
        <v>9145532.8592954352</v>
      </c>
      <c r="S349" s="173"/>
      <c r="T349" s="178">
        <f t="shared" si="34"/>
        <v>9655780.647676941</v>
      </c>
      <c r="U349" s="179">
        <f>[1]beschut_werk!P351</f>
        <v>1005668.9638145426</v>
      </c>
      <c r="V349" s="178">
        <f>IFERROR(VLOOKUP($B349,[1]WSW!$R$13:$Y$335,7,FALSE()),0)</f>
        <v>8650111.6838623993</v>
      </c>
      <c r="W349" s="173"/>
      <c r="X349" s="178">
        <f t="shared" si="35"/>
        <v>9241296.3446343988</v>
      </c>
      <c r="Y349" s="179">
        <f>[1]beschut_werk!Q351</f>
        <v>1067526.9767289967</v>
      </c>
      <c r="Z349" s="178">
        <f>IFERROR(VLOOKUP($B349,[1]WSW!$R$13:$Y$335,8,FALSE()),0)</f>
        <v>8173769.3679054016</v>
      </c>
      <c r="AB349" s="170"/>
    </row>
    <row r="350" spans="2:28">
      <c r="B350" s="183">
        <v>1896</v>
      </c>
      <c r="C350" s="182" t="s">
        <v>361</v>
      </c>
      <c r="D350" s="178">
        <f t="shared" si="30"/>
        <v>1151537.6929347627</v>
      </c>
      <c r="E350" s="179">
        <f>[1]beschut_werk!L352</f>
        <v>137650.13012190361</v>
      </c>
      <c r="F350" s="178">
        <f>IFERROR(VLOOKUP($B350,[1]WSW!$R$13:$Y$335,3,FALSE()),0)</f>
        <v>1013887.5628128591</v>
      </c>
      <c r="G350" s="173"/>
      <c r="H350" s="178">
        <f t="shared" si="31"/>
        <v>1076446.2656394374</v>
      </c>
      <c r="I350" s="179">
        <f>[1]beschut_werk!M352</f>
        <v>156088.85108405518</v>
      </c>
      <c r="J350" s="178">
        <f>IFERROR(VLOOKUP($B350,[1]WSW!$R$13:$Y$335,4,FALSE()),0)</f>
        <v>920357.41455538222</v>
      </c>
      <c r="K350" s="173"/>
      <c r="L350" s="181">
        <f t="shared" si="32"/>
        <v>1022415.6416468718</v>
      </c>
      <c r="M350" s="178">
        <f>[1]beschut_werk!N352</f>
        <v>167853.22264163606</v>
      </c>
      <c r="N350" s="180">
        <f>IFERROR(VLOOKUP($B350,[1]WSW!$R$13:$Y$335,5,FALSE()),0)</f>
        <v>854562.41900523577</v>
      </c>
      <c r="O350" s="173"/>
      <c r="P350" s="178">
        <f t="shared" si="33"/>
        <v>989745.19453526195</v>
      </c>
      <c r="Q350" s="179">
        <f>[1]beschut_werk!O352</f>
        <v>179614.67954259337</v>
      </c>
      <c r="R350" s="178">
        <f>IFERROR(VLOOKUP($B350,[1]WSW!$R$13:$Y$335,6,FALSE()),0)</f>
        <v>810130.51499266853</v>
      </c>
      <c r="S350" s="173"/>
      <c r="T350" s="178">
        <f t="shared" si="34"/>
        <v>935406.05533415626</v>
      </c>
      <c r="U350" s="179">
        <f>[1]beschut_werk!P352</f>
        <v>191241.96688932276</v>
      </c>
      <c r="V350" s="178">
        <f>IFERROR(VLOOKUP($B350,[1]WSW!$R$13:$Y$335,7,FALSE()),0)</f>
        <v>744164.08844483353</v>
      </c>
      <c r="W350" s="173"/>
      <c r="X350" s="178">
        <f t="shared" si="35"/>
        <v>931167.60624538478</v>
      </c>
      <c r="Y350" s="179">
        <f>[1]beschut_werk!Q352</f>
        <v>203005.13000092388</v>
      </c>
      <c r="Z350" s="178">
        <f>IFERROR(VLOOKUP($B350,[1]WSW!$R$13:$Y$335,8,FALSE()),0)</f>
        <v>728162.47624446091</v>
      </c>
      <c r="AB350" s="170"/>
    </row>
    <row r="351" spans="2:28">
      <c r="B351" s="183">
        <v>642</v>
      </c>
      <c r="C351" s="182" t="s">
        <v>362</v>
      </c>
      <c r="D351" s="178">
        <f t="shared" si="30"/>
        <v>3943451.5272339825</v>
      </c>
      <c r="E351" s="179">
        <f>[1]beschut_werk!L353</f>
        <v>284793.37266600708</v>
      </c>
      <c r="F351" s="178">
        <f>IFERROR(VLOOKUP($B351,[1]WSW!$R$13:$Y$335,3,FALSE()),0)</f>
        <v>3658658.1545679756</v>
      </c>
      <c r="G351" s="173"/>
      <c r="H351" s="178">
        <f t="shared" si="31"/>
        <v>3633969.4358783993</v>
      </c>
      <c r="I351" s="179">
        <f>[1]beschut_werk!M353</f>
        <v>322942.45051873446</v>
      </c>
      <c r="J351" s="178">
        <f>IFERROR(VLOOKUP($B351,[1]WSW!$R$13:$Y$335,4,FALSE()),0)</f>
        <v>3311026.985359665</v>
      </c>
      <c r="K351" s="173"/>
      <c r="L351" s="181">
        <f t="shared" si="32"/>
        <v>3532370.7940315902</v>
      </c>
      <c r="M351" s="178">
        <f>[1]beschut_werk!N353</f>
        <v>347282.52960338444</v>
      </c>
      <c r="N351" s="180">
        <f>IFERROR(VLOOKUP($B351,[1]WSW!$R$13:$Y$335,5,FALSE()),0)</f>
        <v>3185088.2644282058</v>
      </c>
      <c r="O351" s="173"/>
      <c r="P351" s="178">
        <f t="shared" si="33"/>
        <v>3306826.6012311182</v>
      </c>
      <c r="Q351" s="179">
        <f>[1]beschut_werk!O353</f>
        <v>371616.57836398581</v>
      </c>
      <c r="R351" s="178">
        <f>IFERROR(VLOOKUP($B351,[1]WSW!$R$13:$Y$335,6,FALSE()),0)</f>
        <v>2935210.0228671324</v>
      </c>
      <c r="S351" s="173"/>
      <c r="T351" s="178">
        <f t="shared" si="34"/>
        <v>3258758.9189575245</v>
      </c>
      <c r="U351" s="179">
        <f>[1]beschut_werk!P353</f>
        <v>395673.03494342591</v>
      </c>
      <c r="V351" s="178">
        <f>IFERROR(VLOOKUP($B351,[1]WSW!$R$13:$Y$335,7,FALSE()),0)</f>
        <v>2863085.8840140984</v>
      </c>
      <c r="W351" s="173"/>
      <c r="X351" s="178">
        <f t="shared" si="35"/>
        <v>3133315.8890505601</v>
      </c>
      <c r="Y351" s="179">
        <f>[1]beschut_werk!Q353</f>
        <v>420010.61379501433</v>
      </c>
      <c r="Z351" s="178">
        <f>IFERROR(VLOOKUP($B351,[1]WSW!$R$13:$Y$335,8,FALSE()),0)</f>
        <v>2713305.2752555455</v>
      </c>
      <c r="AB351" s="170"/>
    </row>
    <row r="352" spans="2:28">
      <c r="B352" s="177">
        <v>193</v>
      </c>
      <c r="C352" s="176" t="s">
        <v>363</v>
      </c>
      <c r="D352" s="171">
        <f t="shared" si="30"/>
        <v>15324562.683515703</v>
      </c>
      <c r="E352" s="172">
        <f>[1]beschut_werk!L354</f>
        <v>1048988.9226531263</v>
      </c>
      <c r="F352" s="171">
        <f>IFERROR(VLOOKUP($B352,[1]WSW!$R$13:$Y$335,3,FALSE()),0)</f>
        <v>14275573.760862578</v>
      </c>
      <c r="G352" s="173"/>
      <c r="H352" s="171">
        <f t="shared" si="31"/>
        <v>14274727.670686439</v>
      </c>
      <c r="I352" s="172">
        <f>[1]beschut_werk!M354</f>
        <v>1189504.6927440055</v>
      </c>
      <c r="J352" s="171">
        <f>IFERROR(VLOOKUP($B352,[1]WSW!$R$13:$Y$335,4,FALSE()),0)</f>
        <v>13085222.977942433</v>
      </c>
      <c r="K352" s="173"/>
      <c r="L352" s="175">
        <f t="shared" si="32"/>
        <v>13880330.695128303</v>
      </c>
      <c r="M352" s="171">
        <f>[1]beschut_werk!N354</f>
        <v>1279157.3173724664</v>
      </c>
      <c r="N352" s="174">
        <f>IFERROR(VLOOKUP($B352,[1]WSW!$R$13:$Y$335,5,FALSE()),0)</f>
        <v>12601173.377755836</v>
      </c>
      <c r="O352" s="173"/>
      <c r="P352" s="171">
        <f t="shared" si="33"/>
        <v>13520056.728167957</v>
      </c>
      <c r="Q352" s="172">
        <f>[1]beschut_werk!O354</f>
        <v>1368787.7303073481</v>
      </c>
      <c r="R352" s="171">
        <f>IFERROR(VLOOKUP($B352,[1]WSW!$R$13:$Y$335,6,FALSE()),0)</f>
        <v>12151268.997860609</v>
      </c>
      <c r="S352" s="173"/>
      <c r="T352" s="171">
        <f t="shared" si="34"/>
        <v>12941854.82982293</v>
      </c>
      <c r="U352" s="172">
        <f>[1]beschut_werk!P354</f>
        <v>1457395.6787082856</v>
      </c>
      <c r="V352" s="171">
        <f>IFERROR(VLOOKUP($B352,[1]WSW!$R$13:$Y$335,7,FALSE()),0)</f>
        <v>11484459.151114644</v>
      </c>
      <c r="W352" s="173"/>
      <c r="X352" s="171">
        <f t="shared" si="35"/>
        <v>12391447.743032426</v>
      </c>
      <c r="Y352" s="172">
        <f>[1]beschut_werk!Q354</f>
        <v>1547039.0941449697</v>
      </c>
      <c r="Z352" s="171">
        <f>IFERROR(VLOOKUP($B352,[1]WSW!$R$13:$Y$335,8,FALSE()),0)</f>
        <v>10844408.648887455</v>
      </c>
      <c r="AB352" s="170"/>
    </row>
  </sheetData>
  <pageMargins left="0.70000000000000007" right="0.70000000000000007" top="1.9311023622047245" bottom="1.9311023622047245" header="1.5374015748031495" footer="1.5374015748031495"/>
  <pageSetup paperSize="0" fitToWidth="0" fitToHeight="0" orientation="portrait" horizontalDpi="0" verticalDpi="0" copies="0"/>
  <headerFooter alignWithMargins="0"/>
</worksheet>
</file>

<file path=docMetadata/LabelInfo.xml><?xml version="1.0" encoding="utf-8"?>
<clbl:labelList xmlns:clbl="http://schemas.microsoft.com/office/2020/mipLabelMetadata">
  <clbl:label id="{1df998a4-0a8d-4cf0-8b57-1bbd8d13bed2}" enabled="0" method="" siteId="{1df998a4-0a8d-4cf0-8b57-1bbd8d13be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Budget op gemeenteniveau</vt:lpstr>
      <vt:lpstr>Macrobudget 2025-2030</vt:lpstr>
      <vt:lpstr>IU Participatie 2025-2030</vt:lpstr>
      <vt:lpstr>WSW2025</vt:lpstr>
      <vt:lpstr>BESCHUT WERK 2025</vt:lpstr>
      <vt:lpstr>SOCIALE INFRASTRUCTUUR 2025</vt:lpstr>
      <vt:lpstr>Participatie_2024_-_2029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bdgeus@minszw.nl</dc:creator>
  <cp:lastModifiedBy>Martin Heekelaar</cp:lastModifiedBy>
  <dcterms:created xsi:type="dcterms:W3CDTF">2021-07-15T07:13:47Z</dcterms:created>
  <dcterms:modified xsi:type="dcterms:W3CDTF">2025-05-31T10:04:36Z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Rijksoverheid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